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tables/table2.xml" ContentType="application/vnd.openxmlformats-officedocument.spreadsheetml.table+xml"/>
  <Override PartName="/xl/slicers/slicer3.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degemeentealtena.sharepoint.com/sites/JuridischezakenVergunningen/Shared Documents/General/01 Dossiers/Hoger beroep/Molenstraat 10-12 Woudrichem/Hoger beroep/Bijlagen bij verweer/"/>
    </mc:Choice>
  </mc:AlternateContent>
  <xr:revisionPtr revIDLastSave="0" documentId="8_{32BB84E8-F357-4785-98FA-184B202128CE}" xr6:coauthVersionLast="47" xr6:coauthVersionMax="47" xr10:uidLastSave="{00000000-0000-0000-0000-000000000000}"/>
  <bookViews>
    <workbookView xWindow="3510" yWindow="3510" windowWidth="21600" windowHeight="11385" activeTab="4" xr2:uid="{00000000-000D-0000-FFFF-FFFF00000000}"/>
  </bookViews>
  <sheets>
    <sheet name="Voorblad" sheetId="26" r:id="rId1"/>
    <sheet name="Onderzoeksgebied" sheetId="20" r:id="rId2"/>
    <sheet name="Visualisaties (bezetting)" sheetId="21" r:id="rId3"/>
    <sheet name="Draaitabel (bezetting)" sheetId="17" r:id="rId4"/>
    <sheet name="Ruwe data (bezetting)" sheetId="13" r:id="rId5"/>
  </sheets>
  <definedNames>
    <definedName name="_xlnm._FilterDatabase" localSheetId="4" hidden="1">'Ruwe data (bezetting)'!$A$16:$AS$468</definedName>
    <definedName name="_xlcn.WorksheetConnection_testbestand.xlsxTabel11" hidden="1">Tabel1[]</definedName>
    <definedName name="_xlcn.WorksheetConnection_testbestand.xlsxTabel21" hidden="1">Tabel2</definedName>
    <definedName name="Slicer_Buurt">#N/A</definedName>
    <definedName name="Slicer_Buurt1">#N/A</definedName>
    <definedName name="Slicer_Buurt2">#N/A</definedName>
    <definedName name="Slicer_Datum">#N/A</definedName>
    <definedName name="Slicer_Meetmoment">#N/A</definedName>
    <definedName name="Slicer_Sectienummer">#N/A</definedName>
    <definedName name="Slicer_Sectienummer1">#N/A</definedName>
    <definedName name="Slicer_Straatnaam">#N/A</definedName>
    <definedName name="Slicer_Straatnaam1">#N/A</definedName>
    <definedName name="Slicer_Straatnaam2">#N/A</definedName>
    <definedName name="Slicer_Straatnaam3">#N/A</definedName>
    <definedName name="Slicer_Vesting_Vesting_Extra">#N/A</definedName>
    <definedName name="Slicer_Vesting_Vesting_Extra1">#N/A</definedName>
    <definedName name="Slicer_Vesting_Vesting_Extra2">#N/A</definedName>
  </definedNames>
  <calcPr calcId="191029"/>
  <pivotCaches>
    <pivotCache cacheId="0"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 r:id="rId16"/>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7"/>
        <x14:slicerCache r:id="rId18"/>
        <x14:slicerCache r:id="rId19"/>
        <x14:slicerCache r:id="rId20"/>
      </x15:slicerCaches>
    </ext>
    <ext xmlns:x15="http://schemas.microsoft.com/office/spreadsheetml/2010/11/main" uri="{FCE2AD5D-F65C-4FA6-A056-5C36A1767C68}">
      <x15:dataModel>
        <x15:modelTables>
          <x15:modelTable id="Tabel2" name="Tabel2" connection="WorksheetConnection_testbestand.xlsx!Tabel2"/>
          <x15:modelTable id="Tabel1" name="Tabel1" connection="WorksheetConnection_testbestand.xlsx!Tabel1"/>
        </x15:modelTables>
        <x15:modelRelationships>
          <x15:modelRelationship fromTable="Tabel1" fromColumn="Sectienummer" toTable="Tabel2" toColumn="Sectienummer"/>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65" i="13" l="1"/>
  <c r="AX65" i="13" s="1"/>
  <c r="X73" i="13"/>
  <c r="AX73" i="13" s="1"/>
  <c r="X81" i="13"/>
  <c r="AX81" i="13" s="1"/>
  <c r="X89" i="13"/>
  <c r="AX89" i="13" s="1"/>
  <c r="X97" i="13"/>
  <c r="AX97" i="13" s="1"/>
  <c r="X105" i="13"/>
  <c r="AX105" i="13" s="1"/>
  <c r="X121" i="13"/>
  <c r="AX121" i="13" s="1"/>
  <c r="X129" i="13"/>
  <c r="AX129" i="13" s="1"/>
  <c r="X137" i="13"/>
  <c r="AX137" i="13" s="1"/>
  <c r="X139" i="13"/>
  <c r="AX139" i="13" s="1"/>
  <c r="X145" i="13"/>
  <c r="AX145" i="13" s="1"/>
  <c r="X149" i="13"/>
  <c r="AX149" i="13" s="1"/>
  <c r="X153" i="13"/>
  <c r="X157" i="13"/>
  <c r="AX157" i="13" s="1"/>
  <c r="X158" i="13"/>
  <c r="AX158" i="13" s="1"/>
  <c r="X159" i="13"/>
  <c r="AX159" i="13" s="1"/>
  <c r="X161" i="13"/>
  <c r="AX161" i="13" s="1"/>
  <c r="X165" i="13"/>
  <c r="AX165" i="13" s="1"/>
  <c r="X167" i="13"/>
  <c r="AX167" i="13" s="1"/>
  <c r="X168" i="13"/>
  <c r="AX168" i="13" s="1"/>
  <c r="X169" i="13"/>
  <c r="X173" i="13"/>
  <c r="X175" i="13"/>
  <c r="AX175" i="13" s="1"/>
  <c r="X177" i="13"/>
  <c r="AX177" i="13" s="1"/>
  <c r="X179" i="13"/>
  <c r="AX179" i="13" s="1"/>
  <c r="X180" i="13"/>
  <c r="AX180" i="13" s="1"/>
  <c r="X183" i="13"/>
  <c r="AX183" i="13" s="1"/>
  <c r="X185" i="13"/>
  <c r="AX185" i="13" s="1"/>
  <c r="X188" i="13"/>
  <c r="X191" i="13"/>
  <c r="X192" i="13"/>
  <c r="X193" i="13"/>
  <c r="X199" i="13"/>
  <c r="AX199" i="13" s="1"/>
  <c r="X201" i="13"/>
  <c r="AX201" i="13" s="1"/>
  <c r="X206" i="13"/>
  <c r="AX206" i="13" s="1"/>
  <c r="X208" i="13"/>
  <c r="X209" i="13"/>
  <c r="X214" i="13"/>
  <c r="X215" i="13"/>
  <c r="X216" i="13"/>
  <c r="X217" i="13"/>
  <c r="AX217" i="13" s="1"/>
  <c r="X220" i="13"/>
  <c r="AX220" i="13" s="1"/>
  <c r="X222" i="13"/>
  <c r="AX222" i="13" s="1"/>
  <c r="X223" i="13"/>
  <c r="AX223" i="13" s="1"/>
  <c r="X225" i="13"/>
  <c r="AX225" i="13" s="1"/>
  <c r="X231" i="13"/>
  <c r="X232" i="13"/>
  <c r="X233" i="13"/>
  <c r="X236" i="13"/>
  <c r="X237" i="13"/>
  <c r="AX237" i="13" s="1"/>
  <c r="X238" i="13"/>
  <c r="AX238" i="13" s="1"/>
  <c r="X239" i="13"/>
  <c r="AX239" i="13" s="1"/>
  <c r="X240" i="13"/>
  <c r="AX240" i="13" s="1"/>
  <c r="X241" i="13"/>
  <c r="AX241" i="13" s="1"/>
  <c r="X247" i="13"/>
  <c r="X249" i="13"/>
  <c r="X255" i="13"/>
  <c r="X257" i="13"/>
  <c r="AX257" i="13" s="1"/>
  <c r="X263" i="13"/>
  <c r="AX263" i="13" s="1"/>
  <c r="X264" i="13"/>
  <c r="AX264" i="13" s="1"/>
  <c r="X271" i="13"/>
  <c r="X272" i="13"/>
  <c r="X273" i="13"/>
  <c r="X277" i="13"/>
  <c r="AX277" i="13" s="1"/>
  <c r="X278" i="13"/>
  <c r="AX278" i="13" s="1"/>
  <c r="X279" i="13"/>
  <c r="AX279" i="13" s="1"/>
  <c r="X281" i="13"/>
  <c r="AX281" i="13" s="1"/>
  <c r="X285" i="13"/>
  <c r="AX285" i="13" s="1"/>
  <c r="X286" i="13"/>
  <c r="AX286" i="13" s="1"/>
  <c r="X287" i="13"/>
  <c r="AX287" i="13" s="1"/>
  <c r="X288" i="13"/>
  <c r="AX288" i="13" s="1"/>
  <c r="X289" i="13"/>
  <c r="X294" i="13"/>
  <c r="AX294" i="13" s="1"/>
  <c r="X295" i="13"/>
  <c r="AX295" i="13" s="1"/>
  <c r="X297" i="13"/>
  <c r="AX297" i="13" s="1"/>
  <c r="X304" i="13"/>
  <c r="AX304" i="13" s="1"/>
  <c r="X305" i="13"/>
  <c r="AX305" i="13" s="1"/>
  <c r="X309" i="13"/>
  <c r="X313" i="13"/>
  <c r="AX313" i="13" s="1"/>
  <c r="X319" i="13"/>
  <c r="X321" i="13"/>
  <c r="AX321" i="13" s="1"/>
  <c r="X328" i="13"/>
  <c r="AX328" i="13" s="1"/>
  <c r="X329" i="13"/>
  <c r="X335" i="13"/>
  <c r="AX335" i="13" s="1"/>
  <c r="X336" i="13"/>
  <c r="AX336" i="13" s="1"/>
  <c r="X337" i="13"/>
  <c r="AX337" i="13" s="1"/>
  <c r="X341" i="13"/>
  <c r="AX341" i="13" s="1"/>
  <c r="X343" i="13"/>
  <c r="AX343" i="13" s="1"/>
  <c r="X344" i="13"/>
  <c r="AX344" i="13" s="1"/>
  <c r="X345" i="13"/>
  <c r="X348" i="13"/>
  <c r="AX348" i="13" s="1"/>
  <c r="X349" i="13"/>
  <c r="AX349" i="13" s="1"/>
  <c r="X350" i="13"/>
  <c r="AX350" i="13" s="1"/>
  <c r="X352" i="13"/>
  <c r="X353" i="13"/>
  <c r="AX353" i="13" s="1"/>
  <c r="X358" i="13"/>
  <c r="AX358" i="13" s="1"/>
  <c r="X359" i="13"/>
  <c r="AX359" i="13" s="1"/>
  <c r="X360" i="13"/>
  <c r="AX360" i="13" s="1"/>
  <c r="X361" i="13"/>
  <c r="AX361" i="13" s="1"/>
  <c r="X375" i="13"/>
  <c r="AX375" i="13" s="1"/>
  <c r="X377" i="13"/>
  <c r="AX377" i="13" s="1"/>
  <c r="X382" i="13"/>
  <c r="AX382" i="13" s="1"/>
  <c r="X383" i="13"/>
  <c r="X384" i="13"/>
  <c r="X385" i="13"/>
  <c r="AX385" i="13" s="1"/>
  <c r="X389" i="13"/>
  <c r="X391" i="13"/>
  <c r="AX391" i="13" s="1"/>
  <c r="X392" i="13"/>
  <c r="AX392" i="13" s="1"/>
  <c r="X393" i="13"/>
  <c r="X401" i="13"/>
  <c r="AX401" i="13" s="1"/>
  <c r="X407" i="13"/>
  <c r="AX407" i="13" s="1"/>
  <c r="X409" i="13"/>
  <c r="AX409" i="13" s="1"/>
  <c r="X413" i="13"/>
  <c r="AX413" i="13" s="1"/>
  <c r="X414" i="13"/>
  <c r="AX414" i="13" s="1"/>
  <c r="X416" i="13"/>
  <c r="AX416" i="13" s="1"/>
  <c r="X423" i="13"/>
  <c r="X424" i="13"/>
  <c r="X425" i="13"/>
  <c r="AX425" i="13" s="1"/>
  <c r="X428" i="13"/>
  <c r="AX428" i="13" s="1"/>
  <c r="X430" i="13"/>
  <c r="X431" i="13"/>
  <c r="X432" i="13"/>
  <c r="X433" i="13"/>
  <c r="AX433" i="13" s="1"/>
  <c r="X438" i="13"/>
  <c r="AX438" i="13" s="1"/>
  <c r="X439" i="13"/>
  <c r="AX439" i="13" s="1"/>
  <c r="X440" i="13"/>
  <c r="AX440" i="13" s="1"/>
  <c r="X441" i="13"/>
  <c r="AX441" i="13" s="1"/>
  <c r="X443" i="13"/>
  <c r="X444" i="13"/>
  <c r="X445" i="13"/>
  <c r="X446" i="13"/>
  <c r="X448" i="13"/>
  <c r="X449" i="13"/>
  <c r="X456" i="13"/>
  <c r="X457" i="13"/>
  <c r="AX457" i="13" s="1"/>
  <c r="X462" i="13"/>
  <c r="X463" i="13"/>
  <c r="X465" i="13"/>
  <c r="AX465" i="13" s="1"/>
  <c r="X17" i="13"/>
  <c r="AX17" i="13" s="1"/>
  <c r="X25" i="13"/>
  <c r="AX25" i="13" s="1"/>
  <c r="X33" i="13"/>
  <c r="AX33" i="13" s="1"/>
  <c r="X41" i="13"/>
  <c r="AX41" i="13" s="1"/>
  <c r="X57" i="13"/>
  <c r="AX57" i="13" s="1"/>
  <c r="X148" i="13"/>
  <c r="AX148" i="13" s="1"/>
  <c r="X160" i="13"/>
  <c r="AX160" i="13" s="1"/>
  <c r="X164" i="13"/>
  <c r="AX164" i="13" s="1"/>
  <c r="X174" i="13"/>
  <c r="X211" i="13"/>
  <c r="AX211" i="13" s="1"/>
  <c r="X221" i="13"/>
  <c r="AX221" i="13" s="1"/>
  <c r="X228" i="13"/>
  <c r="AX228" i="13" s="1"/>
  <c r="X230" i="13"/>
  <c r="X265" i="13"/>
  <c r="AX265" i="13" s="1"/>
  <c r="X308" i="13"/>
  <c r="X323" i="13"/>
  <c r="X324" i="13"/>
  <c r="X326" i="13"/>
  <c r="X334" i="13"/>
  <c r="AX334" i="13" s="1"/>
  <c r="X364" i="13"/>
  <c r="X367" i="13"/>
  <c r="X368" i="13"/>
  <c r="X369" i="13"/>
  <c r="AX369" i="13" s="1"/>
  <c r="X372" i="13"/>
  <c r="AX372" i="13" s="1"/>
  <c r="X387" i="13"/>
  <c r="X404" i="13"/>
  <c r="AX404" i="13" s="1"/>
  <c r="X408" i="13"/>
  <c r="AX408" i="13" s="1"/>
  <c r="X417" i="13"/>
  <c r="AX417" i="13" s="1"/>
  <c r="X420" i="13"/>
  <c r="AX420" i="13" s="1"/>
  <c r="X451" i="13"/>
  <c r="X455" i="13"/>
  <c r="V469" i="13"/>
  <c r="X49" i="13"/>
  <c r="AX49" i="13" s="1"/>
  <c r="X138" i="13"/>
  <c r="AX138" i="13" s="1"/>
  <c r="X147" i="13"/>
  <c r="AX147" i="13" s="1"/>
  <c r="X151" i="13"/>
  <c r="X152" i="13"/>
  <c r="X154" i="13"/>
  <c r="X163" i="13"/>
  <c r="AX163" i="13" s="1"/>
  <c r="X171" i="13"/>
  <c r="AX171" i="13" s="1"/>
  <c r="X172" i="13"/>
  <c r="AX172" i="13" s="1"/>
  <c r="X176" i="13"/>
  <c r="AX176" i="13" s="1"/>
  <c r="X178" i="13"/>
  <c r="AX178" i="13" s="1"/>
  <c r="X187" i="13"/>
  <c r="X195" i="13"/>
  <c r="AX195" i="13" s="1"/>
  <c r="X203" i="13"/>
  <c r="AX203" i="13" s="1"/>
  <c r="X212" i="13"/>
  <c r="AX212" i="13" s="1"/>
  <c r="X218" i="13"/>
  <c r="AX218" i="13" s="1"/>
  <c r="X219" i="13"/>
  <c r="AX219" i="13" s="1"/>
  <c r="X227" i="13"/>
  <c r="AX227" i="13" s="1"/>
  <c r="X234" i="13"/>
  <c r="X235" i="13"/>
  <c r="X243" i="13"/>
  <c r="AX243" i="13" s="1"/>
  <c r="X246" i="13"/>
  <c r="AX246" i="13" s="1"/>
  <c r="X250" i="13"/>
  <c r="X251" i="13"/>
  <c r="X256" i="13"/>
  <c r="X259" i="13"/>
  <c r="AX259" i="13" s="1"/>
  <c r="X262" i="13"/>
  <c r="AX262" i="13" s="1"/>
  <c r="X267" i="13"/>
  <c r="AX267" i="13" s="1"/>
  <c r="X268" i="13"/>
  <c r="AX268" i="13" s="1"/>
  <c r="X274" i="13"/>
  <c r="X275" i="13"/>
  <c r="X276" i="13"/>
  <c r="X283" i="13"/>
  <c r="AX283" i="13" s="1"/>
  <c r="X284" i="13"/>
  <c r="AX284" i="13" s="1"/>
  <c r="X290" i="13"/>
  <c r="X291" i="13"/>
  <c r="X292" i="13"/>
  <c r="X298" i="13"/>
  <c r="AX298" i="13" s="1"/>
  <c r="X299" i="13"/>
  <c r="AX299" i="13" s="1"/>
  <c r="X307" i="13"/>
  <c r="X312" i="13"/>
  <c r="AX312" i="13" s="1"/>
  <c r="X314" i="13"/>
  <c r="AX314" i="13" s="1"/>
  <c r="X315" i="13"/>
  <c r="AX315" i="13" s="1"/>
  <c r="X322" i="13"/>
  <c r="AX322" i="13" s="1"/>
  <c r="X330" i="13"/>
  <c r="X331" i="13"/>
  <c r="AX331" i="13" s="1"/>
  <c r="X338" i="13"/>
  <c r="AX338" i="13" s="1"/>
  <c r="X339" i="13"/>
  <c r="AX339" i="13" s="1"/>
  <c r="X346" i="13"/>
  <c r="X347" i="13"/>
  <c r="AX347" i="13" s="1"/>
  <c r="X355" i="13"/>
  <c r="AX355" i="13" s="1"/>
  <c r="X363" i="13"/>
  <c r="X370" i="13"/>
  <c r="AX370" i="13" s="1"/>
  <c r="X371" i="13"/>
  <c r="AX371" i="13" s="1"/>
  <c r="X379" i="13"/>
  <c r="AX379" i="13" s="1"/>
  <c r="X386" i="13"/>
  <c r="AX386" i="13" s="1"/>
  <c r="X394" i="13"/>
  <c r="X395" i="13"/>
  <c r="X396" i="13"/>
  <c r="X403" i="13"/>
  <c r="AX403" i="13" s="1"/>
  <c r="X410" i="13"/>
  <c r="AX410" i="13" s="1"/>
  <c r="X412" i="13"/>
  <c r="X418" i="13"/>
  <c r="AX418" i="13" s="1"/>
  <c r="X427" i="13"/>
  <c r="AX427" i="13" s="1"/>
  <c r="X434" i="13"/>
  <c r="AX434" i="13" s="1"/>
  <c r="X435" i="13"/>
  <c r="AX435" i="13" s="1"/>
  <c r="X436" i="13"/>
  <c r="AX436" i="13" s="1"/>
  <c r="X442" i="13"/>
  <c r="AX442" i="13" s="1"/>
  <c r="X458" i="13"/>
  <c r="AX458" i="13" s="1"/>
  <c r="X459" i="13"/>
  <c r="AX459" i="13" s="1"/>
  <c r="X460" i="13"/>
  <c r="AX460" i="13" s="1"/>
  <c r="X464" i="13"/>
  <c r="X468" i="13"/>
  <c r="X142" i="13"/>
  <c r="AX142" i="13" s="1"/>
  <c r="X150" i="13"/>
  <c r="AX150" i="13" s="1"/>
  <c r="X170" i="13"/>
  <c r="X186" i="13"/>
  <c r="AX186" i="13" s="1"/>
  <c r="X200" i="13"/>
  <c r="AX200" i="13" s="1"/>
  <c r="X202" i="13"/>
  <c r="AX202" i="13" s="1"/>
  <c r="X207" i="13"/>
  <c r="AX207" i="13" s="1"/>
  <c r="X244" i="13"/>
  <c r="AX244" i="13" s="1"/>
  <c r="X258" i="13"/>
  <c r="AX258" i="13" s="1"/>
  <c r="X280" i="13"/>
  <c r="AX280" i="13" s="1"/>
  <c r="X296" i="13"/>
  <c r="AX296" i="13" s="1"/>
  <c r="X300" i="13"/>
  <c r="AX300" i="13" s="1"/>
  <c r="X316" i="13"/>
  <c r="AX316" i="13" s="1"/>
  <c r="X320" i="13"/>
  <c r="X399" i="13"/>
  <c r="AX399" i="13" s="1"/>
  <c r="X400" i="13"/>
  <c r="AX400" i="13" s="1"/>
  <c r="X406" i="13"/>
  <c r="AX406" i="13" s="1"/>
  <c r="X426" i="13"/>
  <c r="AX426" i="13" s="1"/>
  <c r="X450" i="13"/>
  <c r="X30" i="13"/>
  <c r="X38" i="13"/>
  <c r="AX38" i="13" s="1"/>
  <c r="X62" i="13"/>
  <c r="AX62" i="13" s="1"/>
  <c r="X70" i="13"/>
  <c r="AX70" i="13" s="1"/>
  <c r="X78" i="13"/>
  <c r="AX78" i="13" s="1"/>
  <c r="X102" i="13"/>
  <c r="AX102" i="13" s="1"/>
  <c r="X110" i="13"/>
  <c r="AX110" i="13" s="1"/>
  <c r="X118" i="13"/>
  <c r="AX118" i="13" s="1"/>
  <c r="X126" i="13"/>
  <c r="AX126" i="13" s="1"/>
  <c r="X134" i="13"/>
  <c r="X155" i="13"/>
  <c r="X181" i="13"/>
  <c r="AX181" i="13" s="1"/>
  <c r="X182" i="13"/>
  <c r="AX182" i="13" s="1"/>
  <c r="X189" i="13"/>
  <c r="X198" i="13"/>
  <c r="AX198" i="13" s="1"/>
  <c r="X213" i="13"/>
  <c r="X254" i="13"/>
  <c r="X261" i="13"/>
  <c r="AX261" i="13" s="1"/>
  <c r="X269" i="13"/>
  <c r="X270" i="13"/>
  <c r="X293" i="13"/>
  <c r="AX293" i="13" s="1"/>
  <c r="X301" i="13"/>
  <c r="AX301" i="13" s="1"/>
  <c r="X302" i="13"/>
  <c r="AX302" i="13" s="1"/>
  <c r="X310" i="13"/>
  <c r="X325" i="13"/>
  <c r="X327" i="13"/>
  <c r="AX327" i="13" s="1"/>
  <c r="X351" i="13"/>
  <c r="X365" i="13"/>
  <c r="X366" i="13"/>
  <c r="X374" i="13"/>
  <c r="AX374" i="13" s="1"/>
  <c r="X380" i="13"/>
  <c r="AX380" i="13" s="1"/>
  <c r="X390" i="13"/>
  <c r="X405" i="13"/>
  <c r="AX405" i="13" s="1"/>
  <c r="X422" i="13"/>
  <c r="AX422" i="13" s="1"/>
  <c r="X429" i="13"/>
  <c r="X454" i="13"/>
  <c r="X140" i="13"/>
  <c r="AX140" i="13" s="1"/>
  <c r="X143" i="13"/>
  <c r="AX143" i="13" s="1"/>
  <c r="X144" i="13"/>
  <c r="AX144" i="13" s="1"/>
  <c r="X197" i="13"/>
  <c r="AX197" i="13" s="1"/>
  <c r="X204" i="13"/>
  <c r="AX204" i="13" s="1"/>
  <c r="X224" i="13"/>
  <c r="AX224" i="13" s="1"/>
  <c r="X333" i="13"/>
  <c r="AX333" i="13" s="1"/>
  <c r="X376" i="13"/>
  <c r="AX376" i="13" s="1"/>
  <c r="X388" i="13"/>
  <c r="X415" i="13"/>
  <c r="AX415" i="13" s="1"/>
  <c r="X421" i="13"/>
  <c r="AX421" i="13" s="1"/>
  <c r="X452" i="13"/>
  <c r="X32" i="13"/>
  <c r="AX32" i="13" s="1"/>
  <c r="X40" i="13"/>
  <c r="AX40" i="13" s="1"/>
  <c r="X48" i="13"/>
  <c r="AX48" i="13" s="1"/>
  <c r="X88" i="13"/>
  <c r="X112" i="13"/>
  <c r="X113" i="13"/>
  <c r="AX113" i="13" s="1"/>
  <c r="X120" i="13"/>
  <c r="AX120" i="13" s="1"/>
  <c r="X128" i="13"/>
  <c r="X136" i="13"/>
  <c r="AX136" i="13" s="1"/>
  <c r="X252" i="13"/>
  <c r="X282" i="13"/>
  <c r="AX282" i="13" s="1"/>
  <c r="X303" i="13"/>
  <c r="AX303" i="13" s="1"/>
  <c r="X332" i="13"/>
  <c r="AX332" i="13" s="1"/>
  <c r="X378" i="13"/>
  <c r="AX378" i="13" s="1"/>
  <c r="X411" i="13"/>
  <c r="X156" i="13"/>
  <c r="X196" i="13"/>
  <c r="AX196" i="13" s="1"/>
  <c r="X260" i="13"/>
  <c r="AX260" i="13" s="1"/>
  <c r="X340" i="13"/>
  <c r="AX340" i="13" s="1"/>
  <c r="X356" i="13"/>
  <c r="AX356" i="13" s="1"/>
  <c r="X29" i="13"/>
  <c r="X18" i="13"/>
  <c r="AX18" i="13" s="1"/>
  <c r="X19" i="13"/>
  <c r="AX19" i="13" s="1"/>
  <c r="X20" i="13"/>
  <c r="AX20" i="13" s="1"/>
  <c r="X21" i="13"/>
  <c r="AX21" i="13" s="1"/>
  <c r="X22" i="13"/>
  <c r="AX22" i="13" s="1"/>
  <c r="X23" i="13"/>
  <c r="AX23" i="13" s="1"/>
  <c r="X24" i="13"/>
  <c r="AX24" i="13" s="1"/>
  <c r="X26" i="13"/>
  <c r="AX26" i="13" s="1"/>
  <c r="X27" i="13"/>
  <c r="AX27" i="13" s="1"/>
  <c r="X28" i="13"/>
  <c r="AX28" i="13" s="1"/>
  <c r="X31" i="13"/>
  <c r="AX31" i="13" s="1"/>
  <c r="X34" i="13"/>
  <c r="AX34" i="13" s="1"/>
  <c r="X35" i="13"/>
  <c r="X36" i="13"/>
  <c r="X37" i="13"/>
  <c r="AX37" i="13" s="1"/>
  <c r="X39" i="13"/>
  <c r="AX39" i="13" s="1"/>
  <c r="X42" i="13"/>
  <c r="AX42" i="13" s="1"/>
  <c r="X43" i="13"/>
  <c r="AX43" i="13" s="1"/>
  <c r="X44" i="13"/>
  <c r="AX44" i="13" s="1"/>
  <c r="X45" i="13"/>
  <c r="AX45" i="13" s="1"/>
  <c r="X46" i="13"/>
  <c r="AX46" i="13" s="1"/>
  <c r="X47" i="13"/>
  <c r="AX47" i="13" s="1"/>
  <c r="X50" i="13"/>
  <c r="AX50" i="13" s="1"/>
  <c r="X51" i="13"/>
  <c r="AX51" i="13" s="1"/>
  <c r="X52" i="13"/>
  <c r="AX52" i="13" s="1"/>
  <c r="X53" i="13"/>
  <c r="AX53" i="13" s="1"/>
  <c r="X54" i="13"/>
  <c r="AX54" i="13" s="1"/>
  <c r="X55" i="13"/>
  <c r="AX55" i="13" s="1"/>
  <c r="X56" i="13"/>
  <c r="AX56" i="13" s="1"/>
  <c r="X58" i="13"/>
  <c r="AX58" i="13" s="1"/>
  <c r="X59" i="13"/>
  <c r="AX59" i="13" s="1"/>
  <c r="X60" i="13"/>
  <c r="AX60" i="13" s="1"/>
  <c r="X61" i="13"/>
  <c r="AX61" i="13" s="1"/>
  <c r="X63" i="13"/>
  <c r="AX63" i="13" s="1"/>
  <c r="X64" i="13"/>
  <c r="AX64" i="13" s="1"/>
  <c r="X66" i="13"/>
  <c r="AX66" i="13" s="1"/>
  <c r="X67" i="13"/>
  <c r="AX67" i="13" s="1"/>
  <c r="X68" i="13"/>
  <c r="AX68" i="13" s="1"/>
  <c r="X69" i="13"/>
  <c r="AX69" i="13" s="1"/>
  <c r="X71" i="13"/>
  <c r="AX71" i="13" s="1"/>
  <c r="X72" i="13"/>
  <c r="AX72" i="13" s="1"/>
  <c r="X74" i="13"/>
  <c r="AX74" i="13" s="1"/>
  <c r="X75" i="13"/>
  <c r="X76" i="13"/>
  <c r="X77" i="13"/>
  <c r="AX77" i="13" s="1"/>
  <c r="X79" i="13"/>
  <c r="AX79" i="13" s="1"/>
  <c r="X80" i="13"/>
  <c r="AX80" i="13" s="1"/>
  <c r="X82" i="13"/>
  <c r="AX82" i="13" s="1"/>
  <c r="X83" i="13"/>
  <c r="AX83" i="13" s="1"/>
  <c r="X84" i="13"/>
  <c r="AX84" i="13" s="1"/>
  <c r="X85" i="13"/>
  <c r="AX85" i="13" s="1"/>
  <c r="X86" i="13"/>
  <c r="AX86" i="13" s="1"/>
  <c r="X87" i="13"/>
  <c r="X90" i="13"/>
  <c r="AX90" i="13" s="1"/>
  <c r="X91" i="13"/>
  <c r="AX91" i="13" s="1"/>
  <c r="X92" i="13"/>
  <c r="AX92" i="13" s="1"/>
  <c r="X93" i="13"/>
  <c r="AX93" i="13" s="1"/>
  <c r="X94" i="13"/>
  <c r="AX94" i="13" s="1"/>
  <c r="X95" i="13"/>
  <c r="AX95" i="13" s="1"/>
  <c r="X96" i="13"/>
  <c r="AX96" i="13" s="1"/>
  <c r="X98" i="13"/>
  <c r="AX98" i="13" s="1"/>
  <c r="X99" i="13"/>
  <c r="AX99" i="13" s="1"/>
  <c r="X100" i="13"/>
  <c r="AX100" i="13" s="1"/>
  <c r="X101" i="13"/>
  <c r="AX101" i="13" s="1"/>
  <c r="X103" i="13"/>
  <c r="AX103" i="13" s="1"/>
  <c r="X104" i="13"/>
  <c r="AX104" i="13" s="1"/>
  <c r="X106" i="13"/>
  <c r="AX106" i="13" s="1"/>
  <c r="X107" i="13"/>
  <c r="AX107" i="13" s="1"/>
  <c r="X108" i="13"/>
  <c r="AX108" i="13" s="1"/>
  <c r="X109" i="13"/>
  <c r="AX109" i="13" s="1"/>
  <c r="X111" i="13"/>
  <c r="X114" i="13"/>
  <c r="AX114" i="13" s="1"/>
  <c r="X116" i="13"/>
  <c r="X115" i="13"/>
  <c r="X117" i="13"/>
  <c r="AX117" i="13" s="1"/>
  <c r="X119" i="13"/>
  <c r="AX119" i="13" s="1"/>
  <c r="X122" i="13"/>
  <c r="AX122" i="13" s="1"/>
  <c r="X123" i="13"/>
  <c r="AX123" i="13" s="1"/>
  <c r="X124" i="13"/>
  <c r="AX124" i="13" s="1"/>
  <c r="X125" i="13"/>
  <c r="AX125" i="13" s="1"/>
  <c r="X127" i="13"/>
  <c r="X130" i="13"/>
  <c r="AX130" i="13" s="1"/>
  <c r="X131" i="13"/>
  <c r="AX131" i="13" s="1"/>
  <c r="X132" i="13"/>
  <c r="AX132" i="13" s="1"/>
  <c r="X133" i="13"/>
  <c r="X135" i="13"/>
  <c r="AX135" i="13" s="1"/>
  <c r="X141" i="13"/>
  <c r="AX141" i="13" s="1"/>
  <c r="X146" i="13"/>
  <c r="AX146" i="13" s="1"/>
  <c r="X162" i="13"/>
  <c r="AX162" i="13" s="1"/>
  <c r="X166" i="13"/>
  <c r="AX166" i="13" s="1"/>
  <c r="X184" i="13"/>
  <c r="AX184" i="13" s="1"/>
  <c r="X190" i="13"/>
  <c r="X194" i="13"/>
  <c r="X205" i="13"/>
  <c r="AX205" i="13" s="1"/>
  <c r="X210" i="13"/>
  <c r="X226" i="13"/>
  <c r="AX226" i="13" s="1"/>
  <c r="X229" i="13"/>
  <c r="X242" i="13"/>
  <c r="AX242" i="13" s="1"/>
  <c r="X245" i="13"/>
  <c r="AX245" i="13" s="1"/>
  <c r="X248" i="13"/>
  <c r="X253" i="13"/>
  <c r="X266" i="13"/>
  <c r="AX266" i="13" s="1"/>
  <c r="X306" i="13"/>
  <c r="AX306" i="13" s="1"/>
  <c r="X311" i="13"/>
  <c r="AX311" i="13" s="1"/>
  <c r="X317" i="13"/>
  <c r="AX317" i="13" s="1"/>
  <c r="X318" i="13"/>
  <c r="X342" i="13"/>
  <c r="AX342" i="13" s="1"/>
  <c r="X354" i="13"/>
  <c r="AX354" i="13" s="1"/>
  <c r="X357" i="13"/>
  <c r="AX357" i="13" s="1"/>
  <c r="X362" i="13"/>
  <c r="X373" i="13"/>
  <c r="AX373" i="13" s="1"/>
  <c r="X381" i="13"/>
  <c r="AX381" i="13" s="1"/>
  <c r="X397" i="13"/>
  <c r="AX397" i="13" s="1"/>
  <c r="X398" i="13"/>
  <c r="AX398" i="13" s="1"/>
  <c r="X402" i="13"/>
  <c r="AX402" i="13" s="1"/>
  <c r="X419" i="13"/>
  <c r="AX419" i="13" s="1"/>
  <c r="X437" i="13"/>
  <c r="AX437" i="13" s="1"/>
  <c r="X447" i="13"/>
  <c r="X453" i="13"/>
  <c r="X461" i="13"/>
  <c r="AX461" i="13" s="1"/>
  <c r="X466" i="13"/>
  <c r="AX466" i="13" s="1"/>
  <c r="X467" i="13"/>
  <c r="AI469" i="13"/>
  <c r="Y17" i="13"/>
  <c r="Y18" i="13"/>
  <c r="Y19" i="13"/>
  <c r="Y20" i="13"/>
  <c r="Y21" i="13"/>
  <c r="Y22" i="13"/>
  <c r="Y23" i="13"/>
  <c r="Y24" i="13"/>
  <c r="Y25" i="13"/>
  <c r="Y26" i="13"/>
  <c r="Y27" i="13"/>
  <c r="Y28" i="13"/>
  <c r="Y30" i="13"/>
  <c r="Y29" i="13"/>
  <c r="Y31" i="13"/>
  <c r="Y32" i="13"/>
  <c r="Y33" i="13"/>
  <c r="Y34" i="13"/>
  <c r="Y35" i="13"/>
  <c r="Y36" i="13"/>
  <c r="Y37" i="13"/>
  <c r="Y38" i="13"/>
  <c r="Y39" i="13"/>
  <c r="Y40" i="13"/>
  <c r="Y41" i="13"/>
  <c r="Y42" i="13"/>
  <c r="Y43" i="13"/>
  <c r="Y44" i="13"/>
  <c r="Y45" i="13"/>
  <c r="Y46" i="13"/>
  <c r="Y47" i="13"/>
  <c r="Y48" i="13"/>
  <c r="Y49" i="13"/>
  <c r="Y50" i="13"/>
  <c r="Y51" i="13"/>
  <c r="Y52" i="13"/>
  <c r="Y53" i="13"/>
  <c r="Y54" i="13"/>
  <c r="Y55" i="13"/>
  <c r="Y56" i="13"/>
  <c r="Y57" i="13"/>
  <c r="Y58" i="13"/>
  <c r="Y59" i="13"/>
  <c r="Y60" i="13"/>
  <c r="Y61" i="13"/>
  <c r="Y62" i="13"/>
  <c r="Y63" i="13"/>
  <c r="Y64" i="13"/>
  <c r="Y65" i="13"/>
  <c r="Y66" i="13"/>
  <c r="Y67" i="13"/>
  <c r="Y68" i="13"/>
  <c r="Y69" i="13"/>
  <c r="Y70" i="13"/>
  <c r="Y71" i="13"/>
  <c r="Y72" i="13"/>
  <c r="Y73" i="13"/>
  <c r="Y74" i="13"/>
  <c r="Y75" i="13"/>
  <c r="Y76" i="13"/>
  <c r="Y77" i="13"/>
  <c r="Y78" i="13"/>
  <c r="Y79" i="13"/>
  <c r="Y80" i="13"/>
  <c r="Y81" i="13"/>
  <c r="Y82" i="13"/>
  <c r="Y83" i="13"/>
  <c r="Y84" i="13"/>
  <c r="Y85" i="13"/>
  <c r="Y86" i="13"/>
  <c r="Y88" i="13"/>
  <c r="Y87" i="13"/>
  <c r="Y89" i="13"/>
  <c r="Y90" i="13"/>
  <c r="Y91" i="13"/>
  <c r="Y92" i="13"/>
  <c r="Y93" i="13"/>
  <c r="Y94" i="13"/>
  <c r="Y95" i="13"/>
  <c r="Y96" i="13"/>
  <c r="Y97" i="13"/>
  <c r="Y98" i="13"/>
  <c r="Y99" i="13"/>
  <c r="Y100" i="13"/>
  <c r="Y101" i="13"/>
  <c r="Y102" i="13"/>
  <c r="Y103" i="13"/>
  <c r="Y104" i="13"/>
  <c r="Y105" i="13"/>
  <c r="Y106" i="13"/>
  <c r="Y107" i="13"/>
  <c r="Y108" i="13"/>
  <c r="Y109" i="13"/>
  <c r="Y110" i="13"/>
  <c r="Y112" i="13"/>
  <c r="Y111" i="13"/>
  <c r="Y113" i="13"/>
  <c r="Y114" i="13"/>
  <c r="Y116" i="13"/>
  <c r="Y115" i="13"/>
  <c r="Y117" i="13"/>
  <c r="Y118" i="13"/>
  <c r="Y119" i="13"/>
  <c r="Y120" i="13"/>
  <c r="Y121" i="13"/>
  <c r="Y122" i="13"/>
  <c r="Y123" i="13"/>
  <c r="Y124" i="13"/>
  <c r="Y125" i="13"/>
  <c r="Y126" i="13"/>
  <c r="Y127" i="13"/>
  <c r="Y128" i="13"/>
  <c r="Y129" i="13"/>
  <c r="Y130" i="13"/>
  <c r="Y131" i="13"/>
  <c r="Y132" i="13"/>
  <c r="Y133" i="13"/>
  <c r="Y134" i="13"/>
  <c r="Y135" i="13"/>
  <c r="Y136" i="13"/>
  <c r="Y137" i="13"/>
  <c r="Y138" i="13"/>
  <c r="Y139" i="13"/>
  <c r="Y140" i="13"/>
  <c r="Y141" i="13"/>
  <c r="Y142" i="13"/>
  <c r="Y143" i="13"/>
  <c r="Y144" i="13"/>
  <c r="Y146" i="13"/>
  <c r="Y145" i="13"/>
  <c r="Y147" i="13"/>
  <c r="Y148" i="13"/>
  <c r="Y149" i="13"/>
  <c r="Y150" i="13"/>
  <c r="Y151" i="13"/>
  <c r="Y152" i="13"/>
  <c r="Y153" i="13"/>
  <c r="Y154" i="13"/>
  <c r="Y155" i="13"/>
  <c r="Y156" i="13"/>
  <c r="Y158" i="13"/>
  <c r="Y157" i="13"/>
  <c r="Y160" i="13"/>
  <c r="Y159" i="13"/>
  <c r="Y161" i="13"/>
  <c r="Y162" i="13"/>
  <c r="Y163" i="13"/>
  <c r="Y164" i="13"/>
  <c r="Y165" i="13"/>
  <c r="Y166" i="13"/>
  <c r="Y167" i="13"/>
  <c r="Y168" i="13"/>
  <c r="Y169" i="13"/>
  <c r="Y170" i="13"/>
  <c r="Y171" i="13"/>
  <c r="Y172" i="13"/>
  <c r="Y173" i="13"/>
  <c r="Y174" i="13"/>
  <c r="Y175" i="13"/>
  <c r="Y176" i="13"/>
  <c r="Y177" i="13"/>
  <c r="Y178" i="13"/>
  <c r="Y179" i="13"/>
  <c r="Y180" i="13"/>
  <c r="Y181" i="13"/>
  <c r="Y182" i="13"/>
  <c r="Y183" i="13"/>
  <c r="Y184" i="13"/>
  <c r="Y185" i="13"/>
  <c r="Y186" i="13"/>
  <c r="Y187" i="13"/>
  <c r="Y188" i="13"/>
  <c r="Y189" i="13"/>
  <c r="Y190" i="13"/>
  <c r="Y191" i="13"/>
  <c r="Y192" i="13"/>
  <c r="Y193" i="13"/>
  <c r="Y194" i="13"/>
  <c r="Y196" i="13"/>
  <c r="Y195" i="13"/>
  <c r="Y197" i="13"/>
  <c r="Y198" i="13"/>
  <c r="Y199" i="13"/>
  <c r="Y200" i="13"/>
  <c r="Y201" i="13"/>
  <c r="Y202" i="13"/>
  <c r="Y203" i="13"/>
  <c r="Y204" i="13"/>
  <c r="Y205" i="13"/>
  <c r="Y206" i="13"/>
  <c r="Y207" i="13"/>
  <c r="Y208" i="13"/>
  <c r="Y209" i="13"/>
  <c r="Y210" i="13"/>
  <c r="Y211" i="13"/>
  <c r="Y212" i="13"/>
  <c r="Y213" i="13"/>
  <c r="Y214" i="13"/>
  <c r="Y215" i="13"/>
  <c r="Y216" i="13"/>
  <c r="Y218" i="13"/>
  <c r="Y217" i="13"/>
  <c r="Y219" i="13"/>
  <c r="Y220" i="13"/>
  <c r="Y221" i="13"/>
  <c r="Y222" i="13"/>
  <c r="Y223" i="13"/>
  <c r="Y224" i="13"/>
  <c r="Y225" i="13"/>
  <c r="Y226" i="13"/>
  <c r="Y227" i="13"/>
  <c r="Y228" i="13"/>
  <c r="Y229" i="13"/>
  <c r="Y230" i="13"/>
  <c r="Y231" i="13"/>
  <c r="Y232" i="13"/>
  <c r="Y233" i="13"/>
  <c r="Y234" i="13"/>
  <c r="Y235" i="13"/>
  <c r="Y236" i="13"/>
  <c r="Y237" i="13"/>
  <c r="Y238" i="13"/>
  <c r="Y239" i="13"/>
  <c r="Y240" i="13"/>
  <c r="Y241" i="13"/>
  <c r="Y242" i="13"/>
  <c r="Y243" i="13"/>
  <c r="Y244" i="13"/>
  <c r="Y245" i="13"/>
  <c r="Y246" i="13"/>
  <c r="Y247" i="13"/>
  <c r="Y248" i="13"/>
  <c r="Y249" i="13"/>
  <c r="Y250" i="13"/>
  <c r="Y251" i="13"/>
  <c r="Y252" i="13"/>
  <c r="Y253" i="13"/>
  <c r="Y254" i="13"/>
  <c r="Y256" i="13"/>
  <c r="Y255" i="13"/>
  <c r="Y258" i="13"/>
  <c r="Y257" i="13"/>
  <c r="Y259" i="13"/>
  <c r="Y260" i="13"/>
  <c r="Y262" i="13"/>
  <c r="Y261" i="13"/>
  <c r="Y263" i="13"/>
  <c r="Y264" i="13"/>
  <c r="Y265" i="13"/>
  <c r="Y266" i="13"/>
  <c r="Y267" i="13"/>
  <c r="Y268" i="13"/>
  <c r="Y269" i="13"/>
  <c r="Y270" i="13"/>
  <c r="Y271" i="13"/>
  <c r="Y272" i="13"/>
  <c r="Y273" i="13"/>
  <c r="Y274" i="13"/>
  <c r="Y275" i="13"/>
  <c r="Y276" i="13"/>
  <c r="Y277" i="13"/>
  <c r="Y278" i="13"/>
  <c r="Y279" i="13"/>
  <c r="Y280" i="13"/>
  <c r="Y281" i="13"/>
  <c r="Y282" i="13"/>
  <c r="Y283" i="13"/>
  <c r="Y284" i="13"/>
  <c r="Y285" i="13"/>
  <c r="Y286" i="13"/>
  <c r="Y287" i="13"/>
  <c r="Y288" i="13"/>
  <c r="Y289" i="13"/>
  <c r="Y290" i="13"/>
  <c r="Y292" i="13"/>
  <c r="Y291" i="13"/>
  <c r="Y293" i="13"/>
  <c r="Y294" i="13"/>
  <c r="Y295" i="13"/>
  <c r="Y296" i="13"/>
  <c r="Y297" i="13"/>
  <c r="Y298" i="13"/>
  <c r="Y299" i="13"/>
  <c r="Y300" i="13"/>
  <c r="Y302" i="13"/>
  <c r="Y301" i="13"/>
  <c r="Y303" i="13"/>
  <c r="Y304" i="13"/>
  <c r="Y305" i="13"/>
  <c r="Y306" i="13"/>
  <c r="Y307" i="13"/>
  <c r="Y308" i="13"/>
  <c r="Y309" i="13"/>
  <c r="Y310" i="13"/>
  <c r="Y311" i="13"/>
  <c r="Y312" i="13"/>
  <c r="Y313" i="13"/>
  <c r="Y314" i="13"/>
  <c r="Y315" i="13"/>
  <c r="Y316" i="13"/>
  <c r="Y317" i="13"/>
  <c r="Y318" i="13"/>
  <c r="Y319" i="13"/>
  <c r="Y320" i="13"/>
  <c r="Y321" i="13"/>
  <c r="Y322" i="13"/>
  <c r="Y323" i="13"/>
  <c r="Y324" i="13"/>
  <c r="Y325" i="13"/>
  <c r="Y326" i="13"/>
  <c r="Y327" i="13"/>
  <c r="Y328" i="13"/>
  <c r="Y329" i="13"/>
  <c r="Y330" i="13"/>
  <c r="Y331" i="13"/>
  <c r="Y332" i="13"/>
  <c r="Y333" i="13"/>
  <c r="Y334" i="13"/>
  <c r="Y335" i="13"/>
  <c r="Y336" i="13"/>
  <c r="Y337" i="13"/>
  <c r="Y338" i="13"/>
  <c r="Y339" i="13"/>
  <c r="Y340" i="13"/>
  <c r="Y341" i="13"/>
  <c r="Y342" i="13"/>
  <c r="Y343" i="13"/>
  <c r="Y344" i="13"/>
  <c r="Y345" i="13"/>
  <c r="Y346" i="13"/>
  <c r="Y347" i="13"/>
  <c r="Y348" i="13"/>
  <c r="Y349" i="13"/>
  <c r="Y350" i="13"/>
  <c r="Y351" i="13"/>
  <c r="Y352" i="13"/>
  <c r="Y353" i="13"/>
  <c r="Y354" i="13"/>
  <c r="Y355" i="13"/>
  <c r="Y356" i="13"/>
  <c r="Y357" i="13"/>
  <c r="Y358" i="13"/>
  <c r="Y359" i="13"/>
  <c r="Y360" i="13"/>
  <c r="Y361" i="13"/>
  <c r="Y362" i="13"/>
  <c r="Y363" i="13"/>
  <c r="Y364" i="13"/>
  <c r="Y365" i="13"/>
  <c r="Y366" i="13"/>
  <c r="Y367" i="13"/>
  <c r="Y368" i="13"/>
  <c r="Y369" i="13"/>
  <c r="Y370" i="13"/>
  <c r="Y371" i="13"/>
  <c r="Y372" i="13"/>
  <c r="Y373" i="13"/>
  <c r="Y374" i="13"/>
  <c r="Y375" i="13"/>
  <c r="Y376" i="13"/>
  <c r="Y377" i="13"/>
  <c r="Y378" i="13"/>
  <c r="Y379" i="13"/>
  <c r="Y380" i="13"/>
  <c r="Y381" i="13"/>
  <c r="Y382" i="13"/>
  <c r="Y383" i="13"/>
  <c r="Y384" i="13"/>
  <c r="Y385" i="13"/>
  <c r="Y386" i="13"/>
  <c r="Y387" i="13"/>
  <c r="Y388" i="13"/>
  <c r="Y389" i="13"/>
  <c r="Y390" i="13"/>
  <c r="Y391" i="13"/>
  <c r="Y392" i="13"/>
  <c r="Y394" i="13"/>
  <c r="Y393" i="13"/>
  <c r="Y395" i="13"/>
  <c r="Y396" i="13"/>
  <c r="Y397" i="13"/>
  <c r="Y398" i="13"/>
  <c r="Y399" i="13"/>
  <c r="Y400" i="13"/>
  <c r="Y401" i="13"/>
  <c r="Y402" i="13"/>
  <c r="Y403" i="13"/>
  <c r="Y404" i="13"/>
  <c r="Y405" i="13"/>
  <c r="Y406" i="13"/>
  <c r="Y407" i="13"/>
  <c r="Y408" i="13"/>
  <c r="Y409" i="13"/>
  <c r="Y410" i="13"/>
  <c r="Y412" i="13"/>
  <c r="Y411" i="13"/>
  <c r="Y413" i="13"/>
  <c r="Y414" i="13"/>
  <c r="Y415" i="13"/>
  <c r="Y416" i="13"/>
  <c r="Y417" i="13"/>
  <c r="Y418" i="13"/>
  <c r="Y419" i="13"/>
  <c r="Y420" i="13"/>
  <c r="Y421" i="13"/>
  <c r="Y422" i="13"/>
  <c r="Y423" i="13"/>
  <c r="Y424" i="13"/>
  <c r="Y425" i="13"/>
  <c r="Y426" i="13"/>
  <c r="Y427" i="13"/>
  <c r="Y428" i="13"/>
  <c r="Y430" i="13"/>
  <c r="Y429" i="13"/>
  <c r="Y431" i="13"/>
  <c r="Y432" i="13"/>
  <c r="Y433" i="13"/>
  <c r="Y434" i="13"/>
  <c r="Y435" i="13"/>
  <c r="Y436" i="13"/>
  <c r="Y437" i="13"/>
  <c r="Y438" i="13"/>
  <c r="Y439" i="13"/>
  <c r="Y440" i="13"/>
  <c r="Y441" i="13"/>
  <c r="Y442" i="13"/>
  <c r="Y443" i="13"/>
  <c r="Y444" i="13"/>
  <c r="Y445" i="13"/>
  <c r="Y446" i="13"/>
  <c r="Y447" i="13"/>
  <c r="Y448" i="13"/>
  <c r="Y449" i="13"/>
  <c r="Y450" i="13"/>
  <c r="Y451" i="13"/>
  <c r="Y452" i="13"/>
  <c r="Y453" i="13"/>
  <c r="Y454" i="13"/>
  <c r="Y455" i="13"/>
  <c r="Y456" i="13"/>
  <c r="Y457" i="13"/>
  <c r="Y458" i="13"/>
  <c r="Y459" i="13"/>
  <c r="Y460" i="13"/>
  <c r="Y461" i="13"/>
  <c r="Y462" i="13"/>
  <c r="Y463" i="13"/>
  <c r="Y464" i="13"/>
  <c r="Y465" i="13"/>
  <c r="Y466" i="13"/>
  <c r="Y468" i="13"/>
  <c r="Y467" i="13"/>
  <c r="R469" i="13"/>
  <c r="S469" i="13"/>
  <c r="W469" i="13"/>
  <c r="U469" i="13" l="1"/>
  <c r="T469" i="13"/>
  <c r="Q469" i="13"/>
  <c r="P469" i="13"/>
  <c r="AX292" i="13"/>
  <c r="AX251" i="13"/>
  <c r="AX309" i="13"/>
  <c r="AX269" i="13"/>
  <c r="AX229" i="13"/>
  <c r="AX189" i="13"/>
  <c r="AX30" i="13"/>
  <c r="AX231" i="13"/>
  <c r="AX151" i="13"/>
  <c r="AX112" i="13"/>
  <c r="AX274" i="13"/>
  <c r="AX209" i="13"/>
  <c r="AX271" i="13"/>
  <c r="AX191" i="13"/>
  <c r="AX289" i="13"/>
  <c r="AX249" i="13"/>
  <c r="AX169" i="13"/>
  <c r="AX308" i="13"/>
  <c r="AX248" i="13"/>
  <c r="AX208" i="13"/>
  <c r="AX188" i="13"/>
  <c r="AX128" i="13"/>
  <c r="AX87" i="13"/>
  <c r="AX307" i="13"/>
  <c r="AX247" i="13"/>
  <c r="AX187" i="13"/>
  <c r="AX127" i="13"/>
  <c r="AX88" i="13"/>
  <c r="AX254" i="13"/>
  <c r="AX234" i="13"/>
  <c r="AX214" i="13"/>
  <c r="AX194" i="13"/>
  <c r="AX174" i="13"/>
  <c r="AX154" i="13"/>
  <c r="AX134" i="13"/>
  <c r="AX236" i="13"/>
  <c r="AX323" i="13"/>
  <c r="AX256" i="13"/>
  <c r="AX116" i="13"/>
  <c r="AX318" i="13"/>
  <c r="AX233" i="13"/>
  <c r="AX173" i="13"/>
  <c r="AX291" i="13"/>
  <c r="AX232" i="13"/>
  <c r="AX111" i="13"/>
  <c r="AX310" i="13"/>
  <c r="AX290" i="13"/>
  <c r="AX270" i="13"/>
  <c r="AX250" i="13"/>
  <c r="AX230" i="13"/>
  <c r="AX210" i="13"/>
  <c r="AX190" i="13"/>
  <c r="AX170" i="13"/>
  <c r="AX29" i="13"/>
  <c r="AX276" i="13"/>
  <c r="AX216" i="13"/>
  <c r="AX156" i="13"/>
  <c r="AX115" i="13"/>
  <c r="AX76" i="13"/>
  <c r="AX36" i="13"/>
  <c r="AX275" i="13"/>
  <c r="AX75" i="13"/>
  <c r="AX213" i="13"/>
  <c r="AX133" i="13"/>
  <c r="AX235" i="13"/>
  <c r="AX155" i="13"/>
  <c r="AX35" i="13"/>
  <c r="AX273" i="13"/>
  <c r="AX193" i="13"/>
  <c r="AX153" i="13"/>
  <c r="AX272" i="13"/>
  <c r="AX443" i="13"/>
  <c r="AX363" i="13"/>
  <c r="AX255" i="13"/>
  <c r="AX215" i="13"/>
  <c r="AX253" i="13"/>
  <c r="AX252" i="13"/>
  <c r="AX192" i="13"/>
  <c r="AX152" i="13"/>
  <c r="AX464" i="13"/>
  <c r="AX444" i="13"/>
  <c r="AX424" i="13"/>
  <c r="AX384" i="13"/>
  <c r="AX364" i="13"/>
  <c r="AX463" i="13"/>
  <c r="AX423" i="13"/>
  <c r="AX383" i="13"/>
  <c r="AX462" i="13"/>
  <c r="AX362" i="13"/>
  <c r="AX456" i="13"/>
  <c r="AX455" i="13"/>
  <c r="AX454" i="13"/>
  <c r="AX393" i="13"/>
  <c r="AX453" i="13"/>
  <c r="AX320" i="13"/>
  <c r="AX432" i="13"/>
  <c r="AX352" i="13"/>
  <c r="AX351" i="13"/>
  <c r="AX390" i="13"/>
  <c r="AX396" i="13"/>
  <c r="AX430" i="13"/>
  <c r="AX467" i="13"/>
  <c r="AX448" i="13"/>
  <c r="AX388" i="13"/>
  <c r="AX368" i="13"/>
  <c r="AX468" i="13"/>
  <c r="AX447" i="13"/>
  <c r="AX387" i="13"/>
  <c r="AX367" i="13"/>
  <c r="AX446" i="13"/>
  <c r="AX366" i="13"/>
  <c r="AX346" i="13"/>
  <c r="AX395" i="13"/>
  <c r="AX394" i="13"/>
  <c r="AX452" i="13"/>
  <c r="AX411" i="13"/>
  <c r="AX451" i="13"/>
  <c r="AX431" i="13"/>
  <c r="AX412" i="13"/>
  <c r="AX450" i="13"/>
  <c r="AX429" i="13"/>
  <c r="AX449" i="13"/>
  <c r="AX389" i="13"/>
  <c r="AX329" i="13"/>
  <c r="AX445" i="13"/>
  <c r="AX365" i="13"/>
  <c r="AX345" i="13"/>
  <c r="AX330" i="13"/>
  <c r="AX324" i="13"/>
  <c r="AX326" i="13"/>
  <c r="AX319" i="13"/>
  <c r="AX325" i="13"/>
  <c r="AY447" i="13"/>
  <c r="AY349" i="13"/>
  <c r="AY145" i="13"/>
  <c r="AY162" i="13"/>
  <c r="AY171" i="13"/>
  <c r="AY179" i="13"/>
  <c r="AY187" i="13"/>
  <c r="AY204" i="13"/>
  <c r="AY227" i="13"/>
  <c r="AY230" i="13"/>
  <c r="AY251" i="13"/>
  <c r="AY252" i="13"/>
  <c r="AY290" i="13"/>
  <c r="AY292" i="13"/>
  <c r="AY310" i="13"/>
  <c r="AY339" i="13"/>
  <c r="AY354" i="13"/>
  <c r="AY355" i="13"/>
  <c r="AY363" i="13"/>
  <c r="AY379" i="13"/>
  <c r="AY387" i="13"/>
  <c r="AY390" i="13"/>
  <c r="AY404" i="13"/>
  <c r="AY419" i="13"/>
  <c r="AY443" i="13"/>
  <c r="AY460" i="13"/>
  <c r="AY18" i="13"/>
  <c r="AY66" i="13"/>
  <c r="AY82" i="13"/>
  <c r="AY90" i="13"/>
  <c r="AY98" i="13"/>
  <c r="AY22" i="13"/>
  <c r="AY35" i="13"/>
  <c r="AY36" i="13"/>
  <c r="AY46" i="13"/>
  <c r="AY51" i="13"/>
  <c r="AY75" i="13"/>
  <c r="AY86" i="13"/>
  <c r="AY91" i="13"/>
  <c r="AY102" i="13"/>
  <c r="AY107" i="13"/>
  <c r="AY110" i="13"/>
  <c r="AY157" i="13"/>
  <c r="AY163" i="13"/>
  <c r="AY174" i="13"/>
  <c r="AY198" i="13"/>
  <c r="AY214" i="13"/>
  <c r="AY238" i="13"/>
  <c r="AY246" i="13"/>
  <c r="AY254" i="13"/>
  <c r="AY259" i="13"/>
  <c r="AY278" i="13"/>
  <c r="AY283" i="13"/>
  <c r="AY294" i="13"/>
  <c r="AY318" i="13"/>
  <c r="AY334" i="13"/>
  <c r="AY350" i="13"/>
  <c r="AY382" i="13"/>
  <c r="AY422" i="13"/>
  <c r="AY430" i="13"/>
  <c r="AY446" i="13"/>
  <c r="AY450" i="13"/>
  <c r="AY454" i="13"/>
  <c r="AY462" i="13"/>
  <c r="AH18" i="13"/>
  <c r="AH19" i="13"/>
  <c r="AH20" i="13"/>
  <c r="AH21" i="13"/>
  <c r="AH22" i="13"/>
  <c r="AH23" i="13"/>
  <c r="AH24" i="13"/>
  <c r="AH25" i="13"/>
  <c r="AH26" i="13"/>
  <c r="AH27" i="13"/>
  <c r="AH28" i="13"/>
  <c r="AH30" i="13"/>
  <c r="AH29" i="13"/>
  <c r="AH31" i="13"/>
  <c r="AH32" i="13"/>
  <c r="AH33" i="13"/>
  <c r="AH34" i="13"/>
  <c r="AH35" i="13"/>
  <c r="AH36" i="13"/>
  <c r="AH37" i="13"/>
  <c r="AH38" i="13"/>
  <c r="AH39" i="13"/>
  <c r="AH40" i="13"/>
  <c r="AH41" i="13"/>
  <c r="AH42" i="13"/>
  <c r="AH43" i="13"/>
  <c r="AH44" i="13"/>
  <c r="AH45" i="13"/>
  <c r="AH46" i="13"/>
  <c r="AH47" i="13"/>
  <c r="AH48" i="13"/>
  <c r="AH49" i="13"/>
  <c r="AH50" i="13"/>
  <c r="AH51" i="13"/>
  <c r="AH52" i="13"/>
  <c r="AH53" i="13"/>
  <c r="AH54" i="13"/>
  <c r="AH55" i="13"/>
  <c r="AH56" i="13"/>
  <c r="AH57" i="13"/>
  <c r="AH58" i="13"/>
  <c r="AH59" i="13"/>
  <c r="AH60" i="13"/>
  <c r="AH61" i="13"/>
  <c r="AH62" i="13"/>
  <c r="AH63" i="13"/>
  <c r="AH64" i="13"/>
  <c r="AH65" i="13"/>
  <c r="AH66" i="13"/>
  <c r="AH67" i="13"/>
  <c r="AH68" i="13"/>
  <c r="AH69" i="13"/>
  <c r="AH70" i="13"/>
  <c r="AH71" i="13"/>
  <c r="AH72" i="13"/>
  <c r="AH73" i="13"/>
  <c r="AH74" i="13"/>
  <c r="AH75" i="13"/>
  <c r="AH76" i="13"/>
  <c r="AH77" i="13"/>
  <c r="AH78" i="13"/>
  <c r="AH79" i="13"/>
  <c r="AH80" i="13"/>
  <c r="AH81" i="13"/>
  <c r="AH82" i="13"/>
  <c r="AH83" i="13"/>
  <c r="AH84" i="13"/>
  <c r="AH85" i="13"/>
  <c r="AH86" i="13"/>
  <c r="AH88" i="13"/>
  <c r="AH87" i="13"/>
  <c r="AH89" i="13"/>
  <c r="AH90" i="13"/>
  <c r="AH91" i="13"/>
  <c r="AH92" i="13"/>
  <c r="AH93" i="13"/>
  <c r="AH94" i="13"/>
  <c r="AH95" i="13"/>
  <c r="AH96" i="13"/>
  <c r="AH97" i="13"/>
  <c r="AH98" i="13"/>
  <c r="AH99" i="13"/>
  <c r="AH100" i="13"/>
  <c r="AH101" i="13"/>
  <c r="AH102" i="13"/>
  <c r="AH103" i="13"/>
  <c r="AH104" i="13"/>
  <c r="AH105" i="13"/>
  <c r="AH106" i="13"/>
  <c r="AH107" i="13"/>
  <c r="AH108" i="13"/>
  <c r="AH109" i="13"/>
  <c r="AH110" i="13"/>
  <c r="AH112" i="13"/>
  <c r="AH111" i="13"/>
  <c r="AH113" i="13"/>
  <c r="AH114" i="13"/>
  <c r="AH116" i="13"/>
  <c r="AH115" i="13"/>
  <c r="AH117" i="13"/>
  <c r="AH118" i="13"/>
  <c r="AH119" i="13"/>
  <c r="AH120" i="13"/>
  <c r="AH121" i="13"/>
  <c r="AH122" i="13"/>
  <c r="AH123" i="13"/>
  <c r="AH124" i="13"/>
  <c r="AH125" i="13"/>
  <c r="AH126" i="13"/>
  <c r="AH127" i="13"/>
  <c r="AH128" i="13"/>
  <c r="AH129" i="13"/>
  <c r="AH130" i="13"/>
  <c r="AH131" i="13"/>
  <c r="AH132" i="13"/>
  <c r="AH133" i="13"/>
  <c r="AH134" i="13"/>
  <c r="AH135" i="13"/>
  <c r="AH136" i="13"/>
  <c r="AH137" i="13"/>
  <c r="AH138" i="13"/>
  <c r="AH139" i="13"/>
  <c r="AH140" i="13"/>
  <c r="AH141" i="13"/>
  <c r="AH142" i="13"/>
  <c r="AH143" i="13"/>
  <c r="AH144" i="13"/>
  <c r="AH146" i="13"/>
  <c r="AH145" i="13"/>
  <c r="AH147" i="13"/>
  <c r="AH148" i="13"/>
  <c r="AH149" i="13"/>
  <c r="AH150" i="13"/>
  <c r="AH151" i="13"/>
  <c r="AH152" i="13"/>
  <c r="AH153" i="13"/>
  <c r="AH154" i="13"/>
  <c r="AH155" i="13"/>
  <c r="AH156" i="13"/>
  <c r="AH158" i="13"/>
  <c r="AH157" i="13"/>
  <c r="AH160" i="13"/>
  <c r="AH159" i="13"/>
  <c r="AH161" i="13"/>
  <c r="AH162" i="13"/>
  <c r="AH163" i="13"/>
  <c r="AH164" i="13"/>
  <c r="AH165" i="13"/>
  <c r="AH166" i="13"/>
  <c r="AH167" i="13"/>
  <c r="AH168" i="13"/>
  <c r="AH169" i="13"/>
  <c r="AH170" i="13"/>
  <c r="AH171" i="13"/>
  <c r="AH172" i="13"/>
  <c r="AH173" i="13"/>
  <c r="AH174" i="13"/>
  <c r="AH175" i="13"/>
  <c r="AH176" i="13"/>
  <c r="AH177" i="13"/>
  <c r="AH178" i="13"/>
  <c r="AH179" i="13"/>
  <c r="AH180" i="13"/>
  <c r="AH181" i="13"/>
  <c r="AH182" i="13"/>
  <c r="AH183" i="13"/>
  <c r="AH184" i="13"/>
  <c r="AH185" i="13"/>
  <c r="AH186" i="13"/>
  <c r="AH187" i="13"/>
  <c r="AH188" i="13"/>
  <c r="AH189" i="13"/>
  <c r="AH190" i="13"/>
  <c r="AH191" i="13"/>
  <c r="AH192" i="13"/>
  <c r="AH193" i="13"/>
  <c r="AH194" i="13"/>
  <c r="AH196" i="13"/>
  <c r="AH195" i="13"/>
  <c r="AH197" i="13"/>
  <c r="AH198" i="13"/>
  <c r="AH199" i="13"/>
  <c r="AH200" i="13"/>
  <c r="AH201" i="13"/>
  <c r="AH202" i="13"/>
  <c r="AH203" i="13"/>
  <c r="AH204" i="13"/>
  <c r="AH205" i="13"/>
  <c r="AH206" i="13"/>
  <c r="AH207" i="13"/>
  <c r="AH208" i="13"/>
  <c r="AH209" i="13"/>
  <c r="AH210" i="13"/>
  <c r="AH211" i="13"/>
  <c r="AH212" i="13"/>
  <c r="AH213" i="13"/>
  <c r="AH214" i="13"/>
  <c r="AH215" i="13"/>
  <c r="AH216" i="13"/>
  <c r="AH218" i="13"/>
  <c r="AH217" i="13"/>
  <c r="AH219" i="13"/>
  <c r="AH220" i="13"/>
  <c r="AH221" i="13"/>
  <c r="AH222" i="13"/>
  <c r="AH223" i="13"/>
  <c r="AH224" i="13"/>
  <c r="AH225" i="13"/>
  <c r="AH226" i="13"/>
  <c r="AH227" i="13"/>
  <c r="AH228" i="13"/>
  <c r="AH229" i="13"/>
  <c r="AH230" i="13"/>
  <c r="AH231" i="13"/>
  <c r="AH232" i="13"/>
  <c r="AH233" i="13"/>
  <c r="AH234" i="13"/>
  <c r="AH235" i="13"/>
  <c r="AH236" i="13"/>
  <c r="AH237" i="13"/>
  <c r="AH238" i="13"/>
  <c r="AH239" i="13"/>
  <c r="AH240" i="13"/>
  <c r="AH241" i="13"/>
  <c r="AH242" i="13"/>
  <c r="AH243" i="13"/>
  <c r="AH244" i="13"/>
  <c r="AH245" i="13"/>
  <c r="AH246" i="13"/>
  <c r="AH247" i="13"/>
  <c r="AH248" i="13"/>
  <c r="AH249" i="13"/>
  <c r="AH250" i="13"/>
  <c r="AH251" i="13"/>
  <c r="AH252" i="13"/>
  <c r="AH253" i="13"/>
  <c r="AH254" i="13"/>
  <c r="AH256" i="13"/>
  <c r="AH255" i="13"/>
  <c r="AH258" i="13"/>
  <c r="AH257" i="13"/>
  <c r="AH259" i="13"/>
  <c r="AH260" i="13"/>
  <c r="AH262" i="13"/>
  <c r="AH261" i="13"/>
  <c r="AH263" i="13"/>
  <c r="AH264" i="13"/>
  <c r="AH265" i="13"/>
  <c r="AH266" i="13"/>
  <c r="AH267" i="13"/>
  <c r="AH268" i="13"/>
  <c r="AH269" i="13"/>
  <c r="AH270" i="13"/>
  <c r="AH271" i="13"/>
  <c r="AH272" i="13"/>
  <c r="AH273" i="13"/>
  <c r="AH274" i="13"/>
  <c r="AH275" i="13"/>
  <c r="AH276" i="13"/>
  <c r="AH277" i="13"/>
  <c r="AH278" i="13"/>
  <c r="AH279" i="13"/>
  <c r="AH280" i="13"/>
  <c r="AH281" i="13"/>
  <c r="AH282" i="13"/>
  <c r="AH283" i="13"/>
  <c r="AH284" i="13"/>
  <c r="AH285" i="13"/>
  <c r="AH286" i="13"/>
  <c r="AH287" i="13"/>
  <c r="AH288" i="13"/>
  <c r="AH289" i="13"/>
  <c r="AH290" i="13"/>
  <c r="AH292" i="13"/>
  <c r="AH291" i="13"/>
  <c r="AH293" i="13"/>
  <c r="AH294" i="13"/>
  <c r="AH295" i="13"/>
  <c r="AH296" i="13"/>
  <c r="AH297" i="13"/>
  <c r="AH298" i="13"/>
  <c r="AH299" i="13"/>
  <c r="AH300" i="13"/>
  <c r="AH302" i="13"/>
  <c r="AH301" i="13"/>
  <c r="AH303" i="13"/>
  <c r="AH304" i="13"/>
  <c r="AH305" i="13"/>
  <c r="AH306" i="13"/>
  <c r="AH307" i="13"/>
  <c r="AH308" i="13"/>
  <c r="AH309" i="13"/>
  <c r="AH310" i="13"/>
  <c r="AH311" i="13"/>
  <c r="AH312" i="13"/>
  <c r="AH313" i="13"/>
  <c r="AH314" i="13"/>
  <c r="AH315" i="13"/>
  <c r="AH316" i="13"/>
  <c r="AH317" i="13"/>
  <c r="AH318" i="13"/>
  <c r="AH319" i="13"/>
  <c r="AH320" i="13"/>
  <c r="AH321" i="13"/>
  <c r="AH322" i="13"/>
  <c r="AH323" i="13"/>
  <c r="AH324" i="13"/>
  <c r="AH325" i="13"/>
  <c r="AH326" i="13"/>
  <c r="AH327" i="13"/>
  <c r="AH328" i="13"/>
  <c r="AH329" i="13"/>
  <c r="AH330" i="13"/>
  <c r="AH331" i="13"/>
  <c r="AH332" i="13"/>
  <c r="AH333" i="13"/>
  <c r="AH334" i="13"/>
  <c r="AH335" i="13"/>
  <c r="AH336" i="13"/>
  <c r="AH337" i="13"/>
  <c r="AH338" i="13"/>
  <c r="AH339" i="13"/>
  <c r="AH340" i="13"/>
  <c r="AH341" i="13"/>
  <c r="AH342" i="13"/>
  <c r="AH343" i="13"/>
  <c r="AH344" i="13"/>
  <c r="AH345" i="13"/>
  <c r="AH346" i="13"/>
  <c r="AH347" i="13"/>
  <c r="AH348" i="13"/>
  <c r="AH349" i="13"/>
  <c r="AH350" i="13"/>
  <c r="AH351" i="13"/>
  <c r="AH352" i="13"/>
  <c r="AH353" i="13"/>
  <c r="AH354" i="13"/>
  <c r="AH355" i="13"/>
  <c r="AH356" i="13"/>
  <c r="AH357" i="13"/>
  <c r="AH358" i="13"/>
  <c r="AH359" i="13"/>
  <c r="AH360" i="13"/>
  <c r="AH361" i="13"/>
  <c r="AH362" i="13"/>
  <c r="AH363" i="13"/>
  <c r="AH364" i="13"/>
  <c r="AH365" i="13"/>
  <c r="AH366" i="13"/>
  <c r="AH367" i="13"/>
  <c r="AH368" i="13"/>
  <c r="AH369" i="13"/>
  <c r="AH370" i="13"/>
  <c r="AH371" i="13"/>
  <c r="AH372" i="13"/>
  <c r="AH373" i="13"/>
  <c r="AH374" i="13"/>
  <c r="AH375" i="13"/>
  <c r="AH376" i="13"/>
  <c r="AH377" i="13"/>
  <c r="AH378" i="13"/>
  <c r="AH379" i="13"/>
  <c r="AH380" i="13"/>
  <c r="AH381" i="13"/>
  <c r="AH382" i="13"/>
  <c r="AH383" i="13"/>
  <c r="AH384" i="13"/>
  <c r="AH385" i="13"/>
  <c r="AH386" i="13"/>
  <c r="AH387" i="13"/>
  <c r="AH388" i="13"/>
  <c r="AH389" i="13"/>
  <c r="AH390" i="13"/>
  <c r="AH391" i="13"/>
  <c r="AH392" i="13"/>
  <c r="AH394" i="13"/>
  <c r="AH393" i="13"/>
  <c r="AH395" i="13"/>
  <c r="AH396" i="13"/>
  <c r="AH397" i="13"/>
  <c r="AH398" i="13"/>
  <c r="AH399" i="13"/>
  <c r="AH400" i="13"/>
  <c r="AH401" i="13"/>
  <c r="AH402" i="13"/>
  <c r="AH403" i="13"/>
  <c r="AH404" i="13"/>
  <c r="AH405" i="13"/>
  <c r="AH406" i="13"/>
  <c r="AH407" i="13"/>
  <c r="AH408" i="13"/>
  <c r="AH409" i="13"/>
  <c r="AH410" i="13"/>
  <c r="AH412" i="13"/>
  <c r="AH411" i="13"/>
  <c r="AH413" i="13"/>
  <c r="AH414" i="13"/>
  <c r="AH415" i="13"/>
  <c r="AH416" i="13"/>
  <c r="AH417" i="13"/>
  <c r="AH418" i="13"/>
  <c r="AH419" i="13"/>
  <c r="AH420" i="13"/>
  <c r="AH421" i="13"/>
  <c r="AH422" i="13"/>
  <c r="AH423" i="13"/>
  <c r="AH424" i="13"/>
  <c r="AH425" i="13"/>
  <c r="AH426" i="13"/>
  <c r="AH427" i="13"/>
  <c r="AH428" i="13"/>
  <c r="AH430" i="13"/>
  <c r="AH429" i="13"/>
  <c r="AH431" i="13"/>
  <c r="AH432" i="13"/>
  <c r="AH433" i="13"/>
  <c r="AH434" i="13"/>
  <c r="AH435" i="13"/>
  <c r="AH436" i="13"/>
  <c r="AH437" i="13"/>
  <c r="AH438" i="13"/>
  <c r="AH439" i="13"/>
  <c r="AH440" i="13"/>
  <c r="AH441" i="13"/>
  <c r="AH442" i="13"/>
  <c r="AH443" i="13"/>
  <c r="AH444" i="13"/>
  <c r="AH445" i="13"/>
  <c r="AH446" i="13"/>
  <c r="AH447" i="13"/>
  <c r="AH448" i="13"/>
  <c r="AH449" i="13"/>
  <c r="AH450" i="13"/>
  <c r="AH451" i="13"/>
  <c r="AH452" i="13"/>
  <c r="AH453" i="13"/>
  <c r="AH454" i="13"/>
  <c r="AH455" i="13"/>
  <c r="AH456" i="13"/>
  <c r="AH457" i="13"/>
  <c r="AH458" i="13"/>
  <c r="AH459" i="13"/>
  <c r="AH460" i="13"/>
  <c r="AH461" i="13"/>
  <c r="AH462" i="13"/>
  <c r="AH463" i="13"/>
  <c r="AH464" i="13"/>
  <c r="AH465" i="13"/>
  <c r="AH466" i="13"/>
  <c r="AH468" i="13"/>
  <c r="AH467" i="13"/>
  <c r="AM18" i="13"/>
  <c r="AM19" i="13"/>
  <c r="AM20" i="13"/>
  <c r="AM21" i="13"/>
  <c r="AM22" i="13"/>
  <c r="AM23" i="13"/>
  <c r="AM24" i="13"/>
  <c r="AM25" i="13"/>
  <c r="AM26" i="13"/>
  <c r="AM27" i="13"/>
  <c r="AM28" i="13"/>
  <c r="AM30" i="13"/>
  <c r="AM29" i="13"/>
  <c r="AM31" i="13"/>
  <c r="AM32" i="13"/>
  <c r="AM33" i="13"/>
  <c r="AM34" i="13"/>
  <c r="AM35" i="13"/>
  <c r="AM36" i="13"/>
  <c r="AM37" i="13"/>
  <c r="AM38" i="13"/>
  <c r="AM39" i="13"/>
  <c r="AM40" i="13"/>
  <c r="AM41" i="13"/>
  <c r="AM42" i="13"/>
  <c r="AM43" i="13"/>
  <c r="AM44" i="13"/>
  <c r="AM45" i="13"/>
  <c r="AM46" i="13"/>
  <c r="AM47" i="13"/>
  <c r="AM48" i="13"/>
  <c r="AM49" i="13"/>
  <c r="AM50" i="13"/>
  <c r="AM51" i="13"/>
  <c r="AM52" i="13"/>
  <c r="AM53" i="13"/>
  <c r="AM54" i="13"/>
  <c r="AM55" i="13"/>
  <c r="AM56" i="13"/>
  <c r="AM57" i="13"/>
  <c r="AM58" i="13"/>
  <c r="AM59" i="13"/>
  <c r="AM60" i="13"/>
  <c r="AM61" i="13"/>
  <c r="AM62" i="13"/>
  <c r="AM63" i="13"/>
  <c r="AM64" i="13"/>
  <c r="AM65" i="13"/>
  <c r="AM66" i="13"/>
  <c r="AM67" i="13"/>
  <c r="AM68" i="13"/>
  <c r="AM69" i="13"/>
  <c r="AM70" i="13"/>
  <c r="AM71" i="13"/>
  <c r="AM72" i="13"/>
  <c r="AM73" i="13"/>
  <c r="AM74" i="13"/>
  <c r="AM75" i="13"/>
  <c r="AM76" i="13"/>
  <c r="AM77" i="13"/>
  <c r="AM78" i="13"/>
  <c r="AM79" i="13"/>
  <c r="AM80" i="13"/>
  <c r="AM81" i="13"/>
  <c r="AM82" i="13"/>
  <c r="AM83" i="13"/>
  <c r="AM84" i="13"/>
  <c r="AM85" i="13"/>
  <c r="AM86" i="13"/>
  <c r="AM88" i="13"/>
  <c r="AM87" i="13"/>
  <c r="AM89" i="13"/>
  <c r="AM90" i="13"/>
  <c r="AM91" i="13"/>
  <c r="AM92" i="13"/>
  <c r="AM93" i="13"/>
  <c r="AM94" i="13"/>
  <c r="AM95" i="13"/>
  <c r="AM96" i="13"/>
  <c r="AM97" i="13"/>
  <c r="AM98" i="13"/>
  <c r="AM99" i="13"/>
  <c r="AM100" i="13"/>
  <c r="AM101" i="13"/>
  <c r="AM102" i="13"/>
  <c r="AM103" i="13"/>
  <c r="AM104" i="13"/>
  <c r="AM105" i="13"/>
  <c r="AM106" i="13"/>
  <c r="AM107" i="13"/>
  <c r="AM108" i="13"/>
  <c r="AM109" i="13"/>
  <c r="AM110" i="13"/>
  <c r="AM112" i="13"/>
  <c r="AM111" i="13"/>
  <c r="AM113" i="13"/>
  <c r="AM114" i="13"/>
  <c r="AM116" i="13"/>
  <c r="AM115" i="13"/>
  <c r="AM117" i="13"/>
  <c r="AM118" i="13"/>
  <c r="AM119" i="13"/>
  <c r="AM120" i="13"/>
  <c r="AM121" i="13"/>
  <c r="AM122" i="13"/>
  <c r="AM123" i="13"/>
  <c r="AM124" i="13"/>
  <c r="AM125" i="13"/>
  <c r="AM126" i="13"/>
  <c r="AM127" i="13"/>
  <c r="AM128" i="13"/>
  <c r="AM129" i="13"/>
  <c r="AM130" i="13"/>
  <c r="AM131" i="13"/>
  <c r="AM132" i="13"/>
  <c r="AM133" i="13"/>
  <c r="AM134" i="13"/>
  <c r="AM135" i="13"/>
  <c r="AM136" i="13"/>
  <c r="AM137" i="13"/>
  <c r="AM138" i="13"/>
  <c r="AM139" i="13"/>
  <c r="AM140" i="13"/>
  <c r="AM141" i="13"/>
  <c r="AM142" i="13"/>
  <c r="AM143" i="13"/>
  <c r="AM144" i="13"/>
  <c r="AM146" i="13"/>
  <c r="AM145" i="13"/>
  <c r="AM147" i="13"/>
  <c r="AM148" i="13"/>
  <c r="AM149" i="13"/>
  <c r="AM150" i="13"/>
  <c r="AM151" i="13"/>
  <c r="AM152" i="13"/>
  <c r="AM153" i="13"/>
  <c r="AM154" i="13"/>
  <c r="AM155" i="13"/>
  <c r="AM156" i="13"/>
  <c r="AM158" i="13"/>
  <c r="AM157" i="13"/>
  <c r="AM160" i="13"/>
  <c r="AM159" i="13"/>
  <c r="AM161" i="13"/>
  <c r="AM162" i="13"/>
  <c r="AM163" i="13"/>
  <c r="AM164" i="13"/>
  <c r="AM165" i="13"/>
  <c r="AM166" i="13"/>
  <c r="AM167" i="13"/>
  <c r="AM168" i="13"/>
  <c r="AM169" i="13"/>
  <c r="AM170" i="13"/>
  <c r="AM171" i="13"/>
  <c r="AM172" i="13"/>
  <c r="AM173" i="13"/>
  <c r="AM174" i="13"/>
  <c r="AM175" i="13"/>
  <c r="AM176" i="13"/>
  <c r="AM177" i="13"/>
  <c r="AM178" i="13"/>
  <c r="AM179" i="13"/>
  <c r="AM180" i="13"/>
  <c r="AM181" i="13"/>
  <c r="AM182" i="13"/>
  <c r="AM183" i="13"/>
  <c r="AM184" i="13"/>
  <c r="AM185" i="13"/>
  <c r="AM186" i="13"/>
  <c r="AM187" i="13"/>
  <c r="AM188" i="13"/>
  <c r="AM189" i="13"/>
  <c r="AM190" i="13"/>
  <c r="AM191" i="13"/>
  <c r="AM192" i="13"/>
  <c r="AM193" i="13"/>
  <c r="AM194" i="13"/>
  <c r="AM196" i="13"/>
  <c r="AM195" i="13"/>
  <c r="AM197" i="13"/>
  <c r="AM198" i="13"/>
  <c r="AM199" i="13"/>
  <c r="AM200" i="13"/>
  <c r="AM201" i="13"/>
  <c r="AM202" i="13"/>
  <c r="AM203" i="13"/>
  <c r="AM204" i="13"/>
  <c r="AM205" i="13"/>
  <c r="AM206" i="13"/>
  <c r="AM207" i="13"/>
  <c r="AM208" i="13"/>
  <c r="AM209" i="13"/>
  <c r="AM210" i="13"/>
  <c r="AM211" i="13"/>
  <c r="AM212" i="13"/>
  <c r="AM213" i="13"/>
  <c r="AM214" i="13"/>
  <c r="AM215" i="13"/>
  <c r="AM216" i="13"/>
  <c r="AM218" i="13"/>
  <c r="AM217" i="13"/>
  <c r="AM219" i="13"/>
  <c r="AM220" i="13"/>
  <c r="AM221" i="13"/>
  <c r="AM222" i="13"/>
  <c r="AM223" i="13"/>
  <c r="AM224" i="13"/>
  <c r="AM225" i="13"/>
  <c r="AM226" i="13"/>
  <c r="AM227" i="13"/>
  <c r="AM228" i="13"/>
  <c r="AM229" i="13"/>
  <c r="AM230" i="13"/>
  <c r="AM231" i="13"/>
  <c r="AM232" i="13"/>
  <c r="AM233" i="13"/>
  <c r="AM234" i="13"/>
  <c r="AM235" i="13"/>
  <c r="AM236" i="13"/>
  <c r="AM237" i="13"/>
  <c r="AM238" i="13"/>
  <c r="AM239" i="13"/>
  <c r="AM240" i="13"/>
  <c r="AM241" i="13"/>
  <c r="AM242" i="13"/>
  <c r="AM243" i="13"/>
  <c r="AM244" i="13"/>
  <c r="AM245" i="13"/>
  <c r="AM246" i="13"/>
  <c r="AM247" i="13"/>
  <c r="AM248" i="13"/>
  <c r="AM249" i="13"/>
  <c r="AM250" i="13"/>
  <c r="AM251" i="13"/>
  <c r="AM252" i="13"/>
  <c r="AM253" i="13"/>
  <c r="AM254" i="13"/>
  <c r="AM256" i="13"/>
  <c r="AM255" i="13"/>
  <c r="AM258" i="13"/>
  <c r="AM257" i="13"/>
  <c r="AM259" i="13"/>
  <c r="AM260" i="13"/>
  <c r="AM262" i="13"/>
  <c r="AM261" i="13"/>
  <c r="AM263" i="13"/>
  <c r="AM264" i="13"/>
  <c r="AM265" i="13"/>
  <c r="AM266" i="13"/>
  <c r="AM267" i="13"/>
  <c r="AM268" i="13"/>
  <c r="AM269" i="13"/>
  <c r="AM270" i="13"/>
  <c r="AM271" i="13"/>
  <c r="AM272" i="13"/>
  <c r="AM273" i="13"/>
  <c r="AM274" i="13"/>
  <c r="AM275" i="13"/>
  <c r="AM276" i="13"/>
  <c r="AM277" i="13"/>
  <c r="AM278" i="13"/>
  <c r="AM279" i="13"/>
  <c r="AM280" i="13"/>
  <c r="AM281" i="13"/>
  <c r="AM282" i="13"/>
  <c r="AM283" i="13"/>
  <c r="AM284" i="13"/>
  <c r="AM285" i="13"/>
  <c r="AM286" i="13"/>
  <c r="AM287" i="13"/>
  <c r="AM288" i="13"/>
  <c r="AM289" i="13"/>
  <c r="AM290" i="13"/>
  <c r="AM292" i="13"/>
  <c r="AM291" i="13"/>
  <c r="AM293" i="13"/>
  <c r="AM294" i="13"/>
  <c r="AM295" i="13"/>
  <c r="AM296" i="13"/>
  <c r="AM297" i="13"/>
  <c r="AM298" i="13"/>
  <c r="AM299" i="13"/>
  <c r="AM300" i="13"/>
  <c r="AM302" i="13"/>
  <c r="AM301" i="13"/>
  <c r="AM303" i="13"/>
  <c r="AM304" i="13"/>
  <c r="AM305" i="13"/>
  <c r="AM306" i="13"/>
  <c r="AM307" i="13"/>
  <c r="AM308" i="13"/>
  <c r="AM309" i="13"/>
  <c r="AM310" i="13"/>
  <c r="AM311" i="13"/>
  <c r="AM312" i="13"/>
  <c r="AM313" i="13"/>
  <c r="AM314" i="13"/>
  <c r="AM315" i="13"/>
  <c r="AM316" i="13"/>
  <c r="AM317" i="13"/>
  <c r="AM318" i="13"/>
  <c r="AM319" i="13"/>
  <c r="AM320" i="13"/>
  <c r="AM321" i="13"/>
  <c r="AM322" i="13"/>
  <c r="AM323" i="13"/>
  <c r="AM324" i="13"/>
  <c r="AM325" i="13"/>
  <c r="AM326" i="13"/>
  <c r="AM327" i="13"/>
  <c r="AM328" i="13"/>
  <c r="AM329" i="13"/>
  <c r="AM330" i="13"/>
  <c r="AM331" i="13"/>
  <c r="AM332" i="13"/>
  <c r="AM333" i="13"/>
  <c r="AM334" i="13"/>
  <c r="AM335" i="13"/>
  <c r="AM336" i="13"/>
  <c r="AM337" i="13"/>
  <c r="AM338" i="13"/>
  <c r="AM339" i="13"/>
  <c r="AM340" i="13"/>
  <c r="AM341" i="13"/>
  <c r="AM342" i="13"/>
  <c r="AM343" i="13"/>
  <c r="AM344" i="13"/>
  <c r="AM345" i="13"/>
  <c r="AM346" i="13"/>
  <c r="AM347" i="13"/>
  <c r="AM348" i="13"/>
  <c r="AM349" i="13"/>
  <c r="AM350" i="13"/>
  <c r="AM351" i="13"/>
  <c r="AM352" i="13"/>
  <c r="AM353" i="13"/>
  <c r="AM354" i="13"/>
  <c r="AM355" i="13"/>
  <c r="AM356" i="13"/>
  <c r="AM357" i="13"/>
  <c r="AM358" i="13"/>
  <c r="AM359" i="13"/>
  <c r="AM360" i="13"/>
  <c r="AM361" i="13"/>
  <c r="AM362" i="13"/>
  <c r="AM363" i="13"/>
  <c r="AM364" i="13"/>
  <c r="AM365" i="13"/>
  <c r="AM366" i="13"/>
  <c r="AM367" i="13"/>
  <c r="AM368" i="13"/>
  <c r="AM369" i="13"/>
  <c r="AM370" i="13"/>
  <c r="AM371" i="13"/>
  <c r="AM372" i="13"/>
  <c r="AM373" i="13"/>
  <c r="AM374" i="13"/>
  <c r="AM375" i="13"/>
  <c r="AM376" i="13"/>
  <c r="AM377" i="13"/>
  <c r="AM378" i="13"/>
  <c r="AM379" i="13"/>
  <c r="AM380" i="13"/>
  <c r="AM381" i="13"/>
  <c r="AM382" i="13"/>
  <c r="AM383" i="13"/>
  <c r="AM384" i="13"/>
  <c r="AM385" i="13"/>
  <c r="AM386" i="13"/>
  <c r="AM387" i="13"/>
  <c r="AM388" i="13"/>
  <c r="AM389" i="13"/>
  <c r="AM390" i="13"/>
  <c r="AM391" i="13"/>
  <c r="AM392" i="13"/>
  <c r="AM394" i="13"/>
  <c r="AM393" i="13"/>
  <c r="AM395" i="13"/>
  <c r="AM396" i="13"/>
  <c r="AM397" i="13"/>
  <c r="AM398" i="13"/>
  <c r="AM399" i="13"/>
  <c r="AM400" i="13"/>
  <c r="AM401" i="13"/>
  <c r="AM402" i="13"/>
  <c r="AM403" i="13"/>
  <c r="AM404" i="13"/>
  <c r="AM405" i="13"/>
  <c r="AM406" i="13"/>
  <c r="AM407" i="13"/>
  <c r="AM408" i="13"/>
  <c r="AM409" i="13"/>
  <c r="AM410" i="13"/>
  <c r="AM412" i="13"/>
  <c r="AM411" i="13"/>
  <c r="AM413" i="13"/>
  <c r="AM414" i="13"/>
  <c r="AM415" i="13"/>
  <c r="AM416" i="13"/>
  <c r="AM417" i="13"/>
  <c r="AM418" i="13"/>
  <c r="AM419" i="13"/>
  <c r="AM420" i="13"/>
  <c r="AM421" i="13"/>
  <c r="AM422" i="13"/>
  <c r="AM423" i="13"/>
  <c r="AM424" i="13"/>
  <c r="AM425" i="13"/>
  <c r="AM426" i="13"/>
  <c r="AM427" i="13"/>
  <c r="AM428" i="13"/>
  <c r="AM430" i="13"/>
  <c r="AM429" i="13"/>
  <c r="AM431" i="13"/>
  <c r="AM432" i="13"/>
  <c r="AM433" i="13"/>
  <c r="AM434" i="13"/>
  <c r="AM435" i="13"/>
  <c r="AM436" i="13"/>
  <c r="AM437" i="13"/>
  <c r="AM438" i="13"/>
  <c r="AM439" i="13"/>
  <c r="AM440" i="13"/>
  <c r="AM441" i="13"/>
  <c r="AM442" i="13"/>
  <c r="AM443" i="13"/>
  <c r="AM444" i="13"/>
  <c r="AM445" i="13"/>
  <c r="AM446" i="13"/>
  <c r="AM447" i="13"/>
  <c r="AM448" i="13"/>
  <c r="AM449" i="13"/>
  <c r="AM450" i="13"/>
  <c r="AM451" i="13"/>
  <c r="AM452" i="13"/>
  <c r="AM453" i="13"/>
  <c r="AM454" i="13"/>
  <c r="AM455" i="13"/>
  <c r="AM456" i="13"/>
  <c r="AM457" i="13"/>
  <c r="AM458" i="13"/>
  <c r="AM459" i="13"/>
  <c r="AM460" i="13"/>
  <c r="AM461" i="13"/>
  <c r="AM462" i="13"/>
  <c r="AM463" i="13"/>
  <c r="AM464" i="13"/>
  <c r="AM465" i="13"/>
  <c r="AM466" i="13"/>
  <c r="AM468" i="13"/>
  <c r="AM467" i="13"/>
  <c r="AR18" i="13"/>
  <c r="AR19" i="13"/>
  <c r="AR20" i="13"/>
  <c r="AR21" i="13"/>
  <c r="AR22" i="13"/>
  <c r="AR23" i="13"/>
  <c r="AR24" i="13"/>
  <c r="AR25" i="13"/>
  <c r="AR26" i="13"/>
  <c r="AR27" i="13"/>
  <c r="AR28" i="13"/>
  <c r="AR30" i="13"/>
  <c r="AR29" i="13"/>
  <c r="AR31" i="13"/>
  <c r="AR32" i="13"/>
  <c r="AR33" i="13"/>
  <c r="AR34" i="13"/>
  <c r="AR35" i="13"/>
  <c r="AR36" i="13"/>
  <c r="AR37" i="13"/>
  <c r="AR38" i="13"/>
  <c r="AR39" i="13"/>
  <c r="AR40" i="13"/>
  <c r="AR41" i="13"/>
  <c r="AR42" i="13"/>
  <c r="AR43" i="13"/>
  <c r="AR44" i="13"/>
  <c r="AR45" i="13"/>
  <c r="AR46" i="13"/>
  <c r="AR47" i="13"/>
  <c r="AR48" i="13"/>
  <c r="AR49" i="13"/>
  <c r="AR50" i="13"/>
  <c r="AR51" i="13"/>
  <c r="AR52" i="13"/>
  <c r="AR53" i="13"/>
  <c r="AR54" i="13"/>
  <c r="AR55" i="13"/>
  <c r="AR56" i="13"/>
  <c r="AR57" i="13"/>
  <c r="AR58" i="13"/>
  <c r="AR59" i="13"/>
  <c r="AR60" i="13"/>
  <c r="AR61" i="13"/>
  <c r="AR62" i="13"/>
  <c r="AR63" i="13"/>
  <c r="AR64" i="13"/>
  <c r="AR65" i="13"/>
  <c r="AR66" i="13"/>
  <c r="AR67" i="13"/>
  <c r="AR68" i="13"/>
  <c r="AR69" i="13"/>
  <c r="AR70" i="13"/>
  <c r="AR71" i="13"/>
  <c r="AR72" i="13"/>
  <c r="AR73" i="13"/>
  <c r="AR74" i="13"/>
  <c r="AR75" i="13"/>
  <c r="AR76" i="13"/>
  <c r="AR77" i="13"/>
  <c r="AR78" i="13"/>
  <c r="AR79" i="13"/>
  <c r="AR80" i="13"/>
  <c r="AR81" i="13"/>
  <c r="AR82" i="13"/>
  <c r="AR83" i="13"/>
  <c r="AR84" i="13"/>
  <c r="AR85" i="13"/>
  <c r="AR86" i="13"/>
  <c r="AR88" i="13"/>
  <c r="AR87" i="13"/>
  <c r="AR89" i="13"/>
  <c r="AR90" i="13"/>
  <c r="AR91" i="13"/>
  <c r="AR92" i="13"/>
  <c r="AR93" i="13"/>
  <c r="AR94" i="13"/>
  <c r="AR95" i="13"/>
  <c r="AR96" i="13"/>
  <c r="AR97" i="13"/>
  <c r="AR98" i="13"/>
  <c r="AR99" i="13"/>
  <c r="AR100" i="13"/>
  <c r="AR101" i="13"/>
  <c r="AR102" i="13"/>
  <c r="AR103" i="13"/>
  <c r="AR104" i="13"/>
  <c r="AR105" i="13"/>
  <c r="AR106" i="13"/>
  <c r="AR107" i="13"/>
  <c r="AR108" i="13"/>
  <c r="AR109" i="13"/>
  <c r="AR110" i="13"/>
  <c r="AR112" i="13"/>
  <c r="AR111" i="13"/>
  <c r="AR113" i="13"/>
  <c r="AR114" i="13"/>
  <c r="AR116" i="13"/>
  <c r="AR115" i="13"/>
  <c r="AR117" i="13"/>
  <c r="AR118" i="13"/>
  <c r="AR119" i="13"/>
  <c r="AR120" i="13"/>
  <c r="AR121" i="13"/>
  <c r="AR122" i="13"/>
  <c r="AR123" i="13"/>
  <c r="AR124" i="13"/>
  <c r="AR125" i="13"/>
  <c r="AR126" i="13"/>
  <c r="AR127" i="13"/>
  <c r="AR128" i="13"/>
  <c r="AR129" i="13"/>
  <c r="AR130" i="13"/>
  <c r="AR131" i="13"/>
  <c r="AR132" i="13"/>
  <c r="AR133" i="13"/>
  <c r="AR134" i="13"/>
  <c r="AR135" i="13"/>
  <c r="AR136" i="13"/>
  <c r="AR137" i="13"/>
  <c r="AR138" i="13"/>
  <c r="AR139" i="13"/>
  <c r="AR140" i="13"/>
  <c r="AR141" i="13"/>
  <c r="AR142" i="13"/>
  <c r="AR143" i="13"/>
  <c r="AR144" i="13"/>
  <c r="AR146" i="13"/>
  <c r="AR145" i="13"/>
  <c r="AR147" i="13"/>
  <c r="AR148" i="13"/>
  <c r="AR149" i="13"/>
  <c r="AR150" i="13"/>
  <c r="AR151" i="13"/>
  <c r="AR152" i="13"/>
  <c r="AR153" i="13"/>
  <c r="AR154" i="13"/>
  <c r="AR155" i="13"/>
  <c r="AR156" i="13"/>
  <c r="AR158" i="13"/>
  <c r="AR157" i="13"/>
  <c r="AR160" i="13"/>
  <c r="AR159" i="13"/>
  <c r="AR161" i="13"/>
  <c r="AR162" i="13"/>
  <c r="AR163" i="13"/>
  <c r="AR164" i="13"/>
  <c r="AR165" i="13"/>
  <c r="AR166" i="13"/>
  <c r="AR167" i="13"/>
  <c r="AR168" i="13"/>
  <c r="AR169" i="13"/>
  <c r="AR170" i="13"/>
  <c r="AR171" i="13"/>
  <c r="AR172" i="13"/>
  <c r="AR173" i="13"/>
  <c r="AR174" i="13"/>
  <c r="AR175" i="13"/>
  <c r="AR176" i="13"/>
  <c r="AR177" i="13"/>
  <c r="AR178" i="13"/>
  <c r="AR179" i="13"/>
  <c r="AR180" i="13"/>
  <c r="AR181" i="13"/>
  <c r="AR182" i="13"/>
  <c r="AR183" i="13"/>
  <c r="AR184" i="13"/>
  <c r="AR185" i="13"/>
  <c r="AR186" i="13"/>
  <c r="AR187" i="13"/>
  <c r="AR188" i="13"/>
  <c r="AR189" i="13"/>
  <c r="AR190" i="13"/>
  <c r="AR191" i="13"/>
  <c r="AR192" i="13"/>
  <c r="AR193" i="13"/>
  <c r="AR194" i="13"/>
  <c r="AR196" i="13"/>
  <c r="AR195" i="13"/>
  <c r="AR197" i="13"/>
  <c r="AR198" i="13"/>
  <c r="AR199" i="13"/>
  <c r="AR200" i="13"/>
  <c r="AR201" i="13"/>
  <c r="AR202" i="13"/>
  <c r="AR203" i="13"/>
  <c r="AR204" i="13"/>
  <c r="AR205" i="13"/>
  <c r="AR206" i="13"/>
  <c r="AR207" i="13"/>
  <c r="AR208" i="13"/>
  <c r="AR209" i="13"/>
  <c r="AR210" i="13"/>
  <c r="AR211" i="13"/>
  <c r="AR212" i="13"/>
  <c r="AR213" i="13"/>
  <c r="AR214" i="13"/>
  <c r="AR215" i="13"/>
  <c r="AR216" i="13"/>
  <c r="AR218" i="13"/>
  <c r="AR217" i="13"/>
  <c r="AR219" i="13"/>
  <c r="AR220" i="13"/>
  <c r="AR221" i="13"/>
  <c r="AR222" i="13"/>
  <c r="AR223" i="13"/>
  <c r="AR224" i="13"/>
  <c r="AR225" i="13"/>
  <c r="AR226" i="13"/>
  <c r="AR227" i="13"/>
  <c r="AR228" i="13"/>
  <c r="AR229" i="13"/>
  <c r="AR230" i="13"/>
  <c r="AR231" i="13"/>
  <c r="AR232" i="13"/>
  <c r="AR233" i="13"/>
  <c r="AR234" i="13"/>
  <c r="AR235" i="13"/>
  <c r="AR236" i="13"/>
  <c r="AR237" i="13"/>
  <c r="AR238" i="13"/>
  <c r="AR239" i="13"/>
  <c r="AR240" i="13"/>
  <c r="AR241" i="13"/>
  <c r="AR242" i="13"/>
  <c r="AR243" i="13"/>
  <c r="AR244" i="13"/>
  <c r="AR245" i="13"/>
  <c r="AR246" i="13"/>
  <c r="AR247" i="13"/>
  <c r="AR248" i="13"/>
  <c r="AR249" i="13"/>
  <c r="AR250" i="13"/>
  <c r="AR251" i="13"/>
  <c r="AR252" i="13"/>
  <c r="AR253" i="13"/>
  <c r="AR254" i="13"/>
  <c r="AR256" i="13"/>
  <c r="AR255" i="13"/>
  <c r="AR258" i="13"/>
  <c r="AR257" i="13"/>
  <c r="AR259" i="13"/>
  <c r="AR260" i="13"/>
  <c r="AR262" i="13"/>
  <c r="AR261" i="13"/>
  <c r="AR263" i="13"/>
  <c r="AR264" i="13"/>
  <c r="AR265" i="13"/>
  <c r="AR266" i="13"/>
  <c r="AR267" i="13"/>
  <c r="AR268" i="13"/>
  <c r="AR269" i="13"/>
  <c r="AR270" i="13"/>
  <c r="AR271" i="13"/>
  <c r="AR272" i="13"/>
  <c r="AR273" i="13"/>
  <c r="AR274" i="13"/>
  <c r="AR275" i="13"/>
  <c r="AR276" i="13"/>
  <c r="AR277" i="13"/>
  <c r="AR278" i="13"/>
  <c r="AR279" i="13"/>
  <c r="AR280" i="13"/>
  <c r="AR281" i="13"/>
  <c r="AR282" i="13"/>
  <c r="AR283" i="13"/>
  <c r="AR284" i="13"/>
  <c r="AR285" i="13"/>
  <c r="AR286" i="13"/>
  <c r="AR287" i="13"/>
  <c r="AR288" i="13"/>
  <c r="AR289" i="13"/>
  <c r="AR290" i="13"/>
  <c r="AR292" i="13"/>
  <c r="AR291" i="13"/>
  <c r="AR293" i="13"/>
  <c r="AR294" i="13"/>
  <c r="AR295" i="13"/>
  <c r="AR296" i="13"/>
  <c r="AR297" i="13"/>
  <c r="AR298" i="13"/>
  <c r="AR299" i="13"/>
  <c r="AR300" i="13"/>
  <c r="AR302" i="13"/>
  <c r="AR301" i="13"/>
  <c r="AR303" i="13"/>
  <c r="AR304" i="13"/>
  <c r="AR305" i="13"/>
  <c r="AR306" i="13"/>
  <c r="AR307" i="13"/>
  <c r="AR308" i="13"/>
  <c r="AR309" i="13"/>
  <c r="AR310" i="13"/>
  <c r="AR311" i="13"/>
  <c r="AR312" i="13"/>
  <c r="AR313" i="13"/>
  <c r="AR314" i="13"/>
  <c r="AR315" i="13"/>
  <c r="AR316" i="13"/>
  <c r="AR317" i="13"/>
  <c r="AR318" i="13"/>
  <c r="AR319" i="13"/>
  <c r="AR320" i="13"/>
  <c r="AR321" i="13"/>
  <c r="AR322" i="13"/>
  <c r="AR323" i="13"/>
  <c r="AR324" i="13"/>
  <c r="AR325" i="13"/>
  <c r="AR326" i="13"/>
  <c r="AR327" i="13"/>
  <c r="AR328" i="13"/>
  <c r="AR329" i="13"/>
  <c r="AR330" i="13"/>
  <c r="AR331" i="13"/>
  <c r="AR332" i="13"/>
  <c r="AR333" i="13"/>
  <c r="AR334" i="13"/>
  <c r="AR335" i="13"/>
  <c r="AR336" i="13"/>
  <c r="AR337" i="13"/>
  <c r="AR338" i="13"/>
  <c r="AR339" i="13"/>
  <c r="AR340" i="13"/>
  <c r="AR341" i="13"/>
  <c r="AR342" i="13"/>
  <c r="AR343" i="13"/>
  <c r="AR344" i="13"/>
  <c r="AR345" i="13"/>
  <c r="AR346" i="13"/>
  <c r="AR347" i="13"/>
  <c r="AR348" i="13"/>
  <c r="AR349" i="13"/>
  <c r="AR350" i="13"/>
  <c r="AR351" i="13"/>
  <c r="AR352" i="13"/>
  <c r="AR353" i="13"/>
  <c r="AR354" i="13"/>
  <c r="AR355" i="13"/>
  <c r="AR356" i="13"/>
  <c r="AR357" i="13"/>
  <c r="AR358" i="13"/>
  <c r="AR359" i="13"/>
  <c r="AR360" i="13"/>
  <c r="AR361" i="13"/>
  <c r="AR362" i="13"/>
  <c r="AR363" i="13"/>
  <c r="AR364" i="13"/>
  <c r="AR365" i="13"/>
  <c r="AR366" i="13"/>
  <c r="AR367" i="13"/>
  <c r="AR368" i="13"/>
  <c r="AR369" i="13"/>
  <c r="AR370" i="13"/>
  <c r="AR371" i="13"/>
  <c r="AR372" i="13"/>
  <c r="AR373" i="13"/>
  <c r="AR374" i="13"/>
  <c r="AR375" i="13"/>
  <c r="AR376" i="13"/>
  <c r="AR377" i="13"/>
  <c r="AR378" i="13"/>
  <c r="AR379" i="13"/>
  <c r="AR380" i="13"/>
  <c r="AR381" i="13"/>
  <c r="AR382" i="13"/>
  <c r="AR383" i="13"/>
  <c r="AR384" i="13"/>
  <c r="AR385" i="13"/>
  <c r="AR386" i="13"/>
  <c r="AR387" i="13"/>
  <c r="AR388" i="13"/>
  <c r="AR389" i="13"/>
  <c r="AR390" i="13"/>
  <c r="AR391" i="13"/>
  <c r="AR392" i="13"/>
  <c r="AR394" i="13"/>
  <c r="AR393" i="13"/>
  <c r="AR395" i="13"/>
  <c r="AR396" i="13"/>
  <c r="AR397" i="13"/>
  <c r="AR398" i="13"/>
  <c r="AR399" i="13"/>
  <c r="AR400" i="13"/>
  <c r="AR401" i="13"/>
  <c r="AR402" i="13"/>
  <c r="AR403" i="13"/>
  <c r="AR404" i="13"/>
  <c r="AR405" i="13"/>
  <c r="AR406" i="13"/>
  <c r="AR407" i="13"/>
  <c r="AR408" i="13"/>
  <c r="AR409" i="13"/>
  <c r="AR410" i="13"/>
  <c r="AR412" i="13"/>
  <c r="AR411" i="13"/>
  <c r="AR413" i="13"/>
  <c r="AR414" i="13"/>
  <c r="AR415" i="13"/>
  <c r="AR416" i="13"/>
  <c r="AR417" i="13"/>
  <c r="AR418" i="13"/>
  <c r="AR419" i="13"/>
  <c r="AR420" i="13"/>
  <c r="AR421" i="13"/>
  <c r="AR422" i="13"/>
  <c r="AR423" i="13"/>
  <c r="AR424" i="13"/>
  <c r="AR425" i="13"/>
  <c r="AR426" i="13"/>
  <c r="AR427" i="13"/>
  <c r="AR428" i="13"/>
  <c r="AR430" i="13"/>
  <c r="AR429" i="13"/>
  <c r="AR431" i="13"/>
  <c r="AR432" i="13"/>
  <c r="AR433" i="13"/>
  <c r="AR434" i="13"/>
  <c r="AR435" i="13"/>
  <c r="AR436" i="13"/>
  <c r="AR437" i="13"/>
  <c r="AR438" i="13"/>
  <c r="AR439" i="13"/>
  <c r="AR440" i="13"/>
  <c r="AR441" i="13"/>
  <c r="AR442" i="13"/>
  <c r="AR443" i="13"/>
  <c r="AR444" i="13"/>
  <c r="AR445" i="13"/>
  <c r="AR446" i="13"/>
  <c r="AR447" i="13"/>
  <c r="AR448" i="13"/>
  <c r="AR449" i="13"/>
  <c r="AR450" i="13"/>
  <c r="AR451" i="13"/>
  <c r="AR452" i="13"/>
  <c r="AR453" i="13"/>
  <c r="AR454" i="13"/>
  <c r="AR455" i="13"/>
  <c r="AR456" i="13"/>
  <c r="AR457" i="13"/>
  <c r="AR458" i="13"/>
  <c r="AR459" i="13"/>
  <c r="AR460" i="13"/>
  <c r="AR461" i="13"/>
  <c r="AR462" i="13"/>
  <c r="AR463" i="13"/>
  <c r="AR464" i="13"/>
  <c r="AR465" i="13"/>
  <c r="AR466" i="13"/>
  <c r="AR468" i="13"/>
  <c r="AR467" i="13"/>
  <c r="AY19" i="13"/>
  <c r="AY27" i="13"/>
  <c r="AY29" i="13"/>
  <c r="AY44" i="13"/>
  <c r="AY67" i="13"/>
  <c r="AY83" i="13"/>
  <c r="AY99" i="13"/>
  <c r="AY116" i="13"/>
  <c r="AY139" i="13"/>
  <c r="AY267" i="13"/>
  <c r="AY301" i="13"/>
  <c r="AY358" i="13"/>
  <c r="AY378" i="13"/>
  <c r="AY459" i="13"/>
  <c r="AH17" i="13"/>
  <c r="AV451" i="13" l="1"/>
  <c r="AV412" i="13"/>
  <c r="AV391" i="13"/>
  <c r="AV371" i="13"/>
  <c r="AV351" i="13"/>
  <c r="AV331" i="13"/>
  <c r="AV311" i="13"/>
  <c r="AV271" i="13"/>
  <c r="AV251" i="13"/>
  <c r="AV231" i="13"/>
  <c r="AV211" i="13"/>
  <c r="AV191" i="13"/>
  <c r="AV171" i="13"/>
  <c r="AV151" i="13"/>
  <c r="AV131" i="13"/>
  <c r="AV112" i="13"/>
  <c r="AV91" i="13"/>
  <c r="AV71" i="13"/>
  <c r="AV51" i="13"/>
  <c r="AV31" i="13"/>
  <c r="AV431" i="13"/>
  <c r="AV292" i="13"/>
  <c r="AV450" i="13"/>
  <c r="AV429" i="13"/>
  <c r="AV410" i="13"/>
  <c r="AV390" i="13"/>
  <c r="AV370" i="13"/>
  <c r="AV350" i="13"/>
  <c r="AV330" i="13"/>
  <c r="AV310" i="13"/>
  <c r="AV290" i="13"/>
  <c r="AV270" i="13"/>
  <c r="AV250" i="13"/>
  <c r="AV230" i="13"/>
  <c r="AV210" i="13"/>
  <c r="AV190" i="13"/>
  <c r="AV170" i="13"/>
  <c r="AV150" i="13"/>
  <c r="AV130" i="13"/>
  <c r="AV110" i="13"/>
  <c r="AV90" i="13"/>
  <c r="AV70" i="13"/>
  <c r="AV50" i="13"/>
  <c r="AV29" i="13"/>
  <c r="AV462" i="13"/>
  <c r="AV442" i="13"/>
  <c r="AV422" i="13"/>
  <c r="AV402" i="13"/>
  <c r="AV382" i="13"/>
  <c r="AV362" i="13"/>
  <c r="AV342" i="13"/>
  <c r="AV322" i="13"/>
  <c r="AV301" i="13"/>
  <c r="AV282" i="13"/>
  <c r="AV261" i="13"/>
  <c r="AV242" i="13"/>
  <c r="AV222" i="13"/>
  <c r="AV202" i="13"/>
  <c r="AV182" i="13"/>
  <c r="AV162" i="13"/>
  <c r="AV122" i="13"/>
  <c r="AV102" i="13"/>
  <c r="AV82" i="13"/>
  <c r="AV62" i="13"/>
  <c r="AV42" i="13"/>
  <c r="AV22" i="13"/>
  <c r="AV142" i="13"/>
  <c r="AV430" i="13"/>
  <c r="AV349" i="13"/>
  <c r="AV249" i="13"/>
  <c r="AV109" i="13"/>
  <c r="AV467" i="13"/>
  <c r="AV448" i="13"/>
  <c r="AV428" i="13"/>
  <c r="AV408" i="13"/>
  <c r="AV388" i="13"/>
  <c r="AV368" i="13"/>
  <c r="AV348" i="13"/>
  <c r="AV328" i="13"/>
  <c r="AV308" i="13"/>
  <c r="AV288" i="13"/>
  <c r="AV268" i="13"/>
  <c r="AV248" i="13"/>
  <c r="AV228" i="13"/>
  <c r="AV208" i="13"/>
  <c r="AV188" i="13"/>
  <c r="AV168" i="13"/>
  <c r="AV148" i="13"/>
  <c r="AV128" i="13"/>
  <c r="AV108" i="13"/>
  <c r="AV87" i="13"/>
  <c r="AV68" i="13"/>
  <c r="AV48" i="13"/>
  <c r="AV28" i="13"/>
  <c r="AV409" i="13"/>
  <c r="AV209" i="13"/>
  <c r="AV129" i="13"/>
  <c r="AV69" i="13"/>
  <c r="AV468" i="13"/>
  <c r="AV447" i="13"/>
  <c r="AV427" i="13"/>
  <c r="AV407" i="13"/>
  <c r="AV387" i="13"/>
  <c r="AV367" i="13"/>
  <c r="AV347" i="13"/>
  <c r="AV327" i="13"/>
  <c r="AV307" i="13"/>
  <c r="AV287" i="13"/>
  <c r="AV267" i="13"/>
  <c r="AV247" i="13"/>
  <c r="AV227" i="13"/>
  <c r="AV207" i="13"/>
  <c r="AV187" i="13"/>
  <c r="AV167" i="13"/>
  <c r="AV147" i="13"/>
  <c r="AV127" i="13"/>
  <c r="AV107" i="13"/>
  <c r="AV88" i="13"/>
  <c r="AV67" i="13"/>
  <c r="AV47" i="13"/>
  <c r="AV27" i="13"/>
  <c r="AV389" i="13"/>
  <c r="AV289" i="13"/>
  <c r="AV229" i="13"/>
  <c r="AV169" i="13"/>
  <c r="AV30" i="13"/>
  <c r="AV466" i="13"/>
  <c r="AV446" i="13"/>
  <c r="AV426" i="13"/>
  <c r="AV406" i="13"/>
  <c r="AV386" i="13"/>
  <c r="AV366" i="13"/>
  <c r="AV346" i="13"/>
  <c r="AV326" i="13"/>
  <c r="AV306" i="13"/>
  <c r="AV286" i="13"/>
  <c r="AV266" i="13"/>
  <c r="AV246" i="13"/>
  <c r="AV226" i="13"/>
  <c r="AV206" i="13"/>
  <c r="AV186" i="13"/>
  <c r="AV166" i="13"/>
  <c r="AV145" i="13"/>
  <c r="AV126" i="13"/>
  <c r="AV106" i="13"/>
  <c r="AV86" i="13"/>
  <c r="AV66" i="13"/>
  <c r="AV46" i="13"/>
  <c r="AV26" i="13"/>
  <c r="AV449" i="13"/>
  <c r="AV369" i="13"/>
  <c r="AV269" i="13"/>
  <c r="AV189" i="13"/>
  <c r="AV149" i="13"/>
  <c r="AV89" i="13"/>
  <c r="AV49" i="13"/>
  <c r="AV465" i="13"/>
  <c r="AV445" i="13"/>
  <c r="AV425" i="13"/>
  <c r="AV405" i="13"/>
  <c r="AV385" i="13"/>
  <c r="AV365" i="13"/>
  <c r="AV345" i="13"/>
  <c r="AV325" i="13"/>
  <c r="AV305" i="13"/>
  <c r="AV285" i="13"/>
  <c r="AV265" i="13"/>
  <c r="AV245" i="13"/>
  <c r="AV225" i="13"/>
  <c r="AV205" i="13"/>
  <c r="AV185" i="13"/>
  <c r="AV165" i="13"/>
  <c r="AV146" i="13"/>
  <c r="AV125" i="13"/>
  <c r="AV105" i="13"/>
  <c r="AV85" i="13"/>
  <c r="AV65" i="13"/>
  <c r="AV45" i="13"/>
  <c r="AV25" i="13"/>
  <c r="AV309" i="13"/>
  <c r="AV464" i="13"/>
  <c r="AV444" i="13"/>
  <c r="AV424" i="13"/>
  <c r="AV404" i="13"/>
  <c r="AV384" i="13"/>
  <c r="AV364" i="13"/>
  <c r="AV344" i="13"/>
  <c r="AV324" i="13"/>
  <c r="AV304" i="13"/>
  <c r="AV284" i="13"/>
  <c r="AV264" i="13"/>
  <c r="AV244" i="13"/>
  <c r="AV224" i="13"/>
  <c r="AV204" i="13"/>
  <c r="AV184" i="13"/>
  <c r="AV164" i="13"/>
  <c r="AV144" i="13"/>
  <c r="AV124" i="13"/>
  <c r="AV104" i="13"/>
  <c r="AV84" i="13"/>
  <c r="AV64" i="13"/>
  <c r="AV44" i="13"/>
  <c r="AV24" i="13"/>
  <c r="AV329" i="13"/>
  <c r="AV463" i="13"/>
  <c r="AV443" i="13"/>
  <c r="AV423" i="13"/>
  <c r="AV403" i="13"/>
  <c r="AV383" i="13"/>
  <c r="AV363" i="13"/>
  <c r="AV343" i="13"/>
  <c r="AV323" i="13"/>
  <c r="AV303" i="13"/>
  <c r="AV283" i="13"/>
  <c r="AV263" i="13"/>
  <c r="AV243" i="13"/>
  <c r="AV223" i="13"/>
  <c r="AV203" i="13"/>
  <c r="AV183" i="13"/>
  <c r="AV163" i="13"/>
  <c r="AV143" i="13"/>
  <c r="AV123" i="13"/>
  <c r="AV103" i="13"/>
  <c r="AV83" i="13"/>
  <c r="AV63" i="13"/>
  <c r="AV43" i="13"/>
  <c r="AV23" i="13"/>
  <c r="AV461" i="13"/>
  <c r="AV441" i="13"/>
  <c r="AV421" i="13"/>
  <c r="AV401" i="13"/>
  <c r="AV381" i="13"/>
  <c r="AV361" i="13"/>
  <c r="AV341" i="13"/>
  <c r="AV321" i="13"/>
  <c r="AV302" i="13"/>
  <c r="AV281" i="13"/>
  <c r="AV262" i="13"/>
  <c r="AV241" i="13"/>
  <c r="AV221" i="13"/>
  <c r="AV201" i="13"/>
  <c r="AV181" i="13"/>
  <c r="AV161" i="13"/>
  <c r="AV141" i="13"/>
  <c r="AV121" i="13"/>
  <c r="AV101" i="13"/>
  <c r="AV81" i="13"/>
  <c r="AV61" i="13"/>
  <c r="AV41" i="13"/>
  <c r="AV21" i="13"/>
  <c r="AV460" i="13"/>
  <c r="AV440" i="13"/>
  <c r="AV420" i="13"/>
  <c r="AV400" i="13"/>
  <c r="AV380" i="13"/>
  <c r="AV360" i="13"/>
  <c r="AV340" i="13"/>
  <c r="AV320" i="13"/>
  <c r="AV300" i="13"/>
  <c r="AV280" i="13"/>
  <c r="AV260" i="13"/>
  <c r="AV240" i="13"/>
  <c r="AV220" i="13"/>
  <c r="AV200" i="13"/>
  <c r="AV180" i="13"/>
  <c r="AV159" i="13"/>
  <c r="AV140" i="13"/>
  <c r="AV120" i="13"/>
  <c r="AV100" i="13"/>
  <c r="AV80" i="13"/>
  <c r="AV60" i="13"/>
  <c r="AV40" i="13"/>
  <c r="AV20" i="13"/>
  <c r="AV459" i="13"/>
  <c r="AV439" i="13"/>
  <c r="AV419" i="13"/>
  <c r="AV399" i="13"/>
  <c r="AV379" i="13"/>
  <c r="AV359" i="13"/>
  <c r="AV339" i="13"/>
  <c r="AV319" i="13"/>
  <c r="AV299" i="13"/>
  <c r="AV279" i="13"/>
  <c r="AV259" i="13"/>
  <c r="AV239" i="13"/>
  <c r="AV219" i="13"/>
  <c r="AV199" i="13"/>
  <c r="AV179" i="13"/>
  <c r="AV160" i="13"/>
  <c r="AV139" i="13"/>
  <c r="AV119" i="13"/>
  <c r="AV99" i="13"/>
  <c r="AV79" i="13"/>
  <c r="AV59" i="13"/>
  <c r="AV39" i="13"/>
  <c r="AV19" i="13"/>
  <c r="AV458" i="13"/>
  <c r="AV438" i="13"/>
  <c r="AV418" i="13"/>
  <c r="AV398" i="13"/>
  <c r="AV378" i="13"/>
  <c r="AV358" i="13"/>
  <c r="AV338" i="13"/>
  <c r="AV318" i="13"/>
  <c r="AV298" i="13"/>
  <c r="AV278" i="13"/>
  <c r="AV257" i="13"/>
  <c r="AV238" i="13"/>
  <c r="AV217" i="13"/>
  <c r="AV198" i="13"/>
  <c r="AV178" i="13"/>
  <c r="AV157" i="13"/>
  <c r="AV138" i="13"/>
  <c r="AV118" i="13"/>
  <c r="AV98" i="13"/>
  <c r="AV78" i="13"/>
  <c r="AV58" i="13"/>
  <c r="AV38" i="13"/>
  <c r="AV18" i="13"/>
  <c r="X469" i="13"/>
  <c r="AX469" i="13" s="1"/>
  <c r="AV457" i="13"/>
  <c r="AV437" i="13"/>
  <c r="AV417" i="13"/>
  <c r="AV397" i="13"/>
  <c r="AV377" i="13"/>
  <c r="AV357" i="13"/>
  <c r="AV337" i="13"/>
  <c r="AV317" i="13"/>
  <c r="AV297" i="13"/>
  <c r="AV277" i="13"/>
  <c r="AV258" i="13"/>
  <c r="AV237" i="13"/>
  <c r="AV218" i="13"/>
  <c r="AV197" i="13"/>
  <c r="AV177" i="13"/>
  <c r="AV158" i="13"/>
  <c r="AV137" i="13"/>
  <c r="AV117" i="13"/>
  <c r="AV97" i="13"/>
  <c r="AV77" i="13"/>
  <c r="AV57" i="13"/>
  <c r="AV37" i="13"/>
  <c r="AV456" i="13"/>
  <c r="AV436" i="13"/>
  <c r="AV416" i="13"/>
  <c r="AV396" i="13"/>
  <c r="AV376" i="13"/>
  <c r="AV356" i="13"/>
  <c r="AV336" i="13"/>
  <c r="AV316" i="13"/>
  <c r="AV296" i="13"/>
  <c r="AV276" i="13"/>
  <c r="AV255" i="13"/>
  <c r="AV236" i="13"/>
  <c r="AV216" i="13"/>
  <c r="AV195" i="13"/>
  <c r="AV176" i="13"/>
  <c r="AV156" i="13"/>
  <c r="AV136" i="13"/>
  <c r="AV115" i="13"/>
  <c r="AV96" i="13"/>
  <c r="AV76" i="13"/>
  <c r="AV56" i="13"/>
  <c r="AV36" i="13"/>
  <c r="AV455" i="13"/>
  <c r="AV435" i="13"/>
  <c r="AV415" i="13"/>
  <c r="AV395" i="13"/>
  <c r="AV375" i="13"/>
  <c r="AV355" i="13"/>
  <c r="AV335" i="13"/>
  <c r="AV315" i="13"/>
  <c r="AV295" i="13"/>
  <c r="AV275" i="13"/>
  <c r="AV256" i="13"/>
  <c r="AV235" i="13"/>
  <c r="AV215" i="13"/>
  <c r="AV196" i="13"/>
  <c r="AV175" i="13"/>
  <c r="AV155" i="13"/>
  <c r="AV135" i="13"/>
  <c r="AV116" i="13"/>
  <c r="AV95" i="13"/>
  <c r="AV75" i="13"/>
  <c r="AV55" i="13"/>
  <c r="AV35" i="13"/>
  <c r="AV454" i="13"/>
  <c r="AV434" i="13"/>
  <c r="AV414" i="13"/>
  <c r="AV393" i="13"/>
  <c r="AV374" i="13"/>
  <c r="AV354" i="13"/>
  <c r="AV334" i="13"/>
  <c r="AV314" i="13"/>
  <c r="AV294" i="13"/>
  <c r="AV274" i="13"/>
  <c r="AV254" i="13"/>
  <c r="AV234" i="13"/>
  <c r="AV214" i="13"/>
  <c r="AV194" i="13"/>
  <c r="AV174" i="13"/>
  <c r="AV154" i="13"/>
  <c r="AV134" i="13"/>
  <c r="AV114" i="13"/>
  <c r="AV94" i="13"/>
  <c r="AV74" i="13"/>
  <c r="AV54" i="13"/>
  <c r="AV34" i="13"/>
  <c r="AV453" i="13"/>
  <c r="AV433" i="13"/>
  <c r="AV413" i="13"/>
  <c r="AV394" i="13"/>
  <c r="AV373" i="13"/>
  <c r="AV353" i="13"/>
  <c r="AV333" i="13"/>
  <c r="AV313" i="13"/>
  <c r="AV293" i="13"/>
  <c r="AV273" i="13"/>
  <c r="AV253" i="13"/>
  <c r="AV233" i="13"/>
  <c r="AV213" i="13"/>
  <c r="AV193" i="13"/>
  <c r="AV173" i="13"/>
  <c r="AV153" i="13"/>
  <c r="AV133" i="13"/>
  <c r="AV113" i="13"/>
  <c r="AV93" i="13"/>
  <c r="AV73" i="13"/>
  <c r="AV53" i="13"/>
  <c r="AV33" i="13"/>
  <c r="AV452" i="13"/>
  <c r="AV432" i="13"/>
  <c r="AV411" i="13"/>
  <c r="AV392" i="13"/>
  <c r="AV372" i="13"/>
  <c r="AV352" i="13"/>
  <c r="AV332" i="13"/>
  <c r="AV312" i="13"/>
  <c r="AV291" i="13"/>
  <c r="AV272" i="13"/>
  <c r="AV252" i="13"/>
  <c r="AV232" i="13"/>
  <c r="AV212" i="13"/>
  <c r="AV192" i="13"/>
  <c r="AV172" i="13"/>
  <c r="AV152" i="13"/>
  <c r="AV132" i="13"/>
  <c r="AV111" i="13"/>
  <c r="AV92" i="13"/>
  <c r="AV72" i="13"/>
  <c r="AV52" i="13"/>
  <c r="AV32" i="13"/>
  <c r="AZ142" i="13"/>
  <c r="AZ126" i="13"/>
  <c r="AZ78" i="13"/>
  <c r="AZ38" i="13"/>
  <c r="AZ131" i="13"/>
  <c r="AZ123" i="13"/>
  <c r="AZ116" i="13"/>
  <c r="AZ99" i="13"/>
  <c r="AZ83" i="13"/>
  <c r="AZ67" i="13"/>
  <c r="AZ59" i="13"/>
  <c r="AZ51" i="13"/>
  <c r="AZ43" i="13"/>
  <c r="AZ27" i="13"/>
  <c r="AW173" i="13"/>
  <c r="AW202" i="13"/>
  <c r="AW399" i="13"/>
  <c r="AW303" i="13"/>
  <c r="AW263" i="13"/>
  <c r="AW191" i="13"/>
  <c r="H469" i="13"/>
  <c r="AW102" i="13"/>
  <c r="AW54" i="13"/>
  <c r="AW354" i="13"/>
  <c r="AW29" i="13"/>
  <c r="AW346" i="13"/>
  <c r="AW330" i="13"/>
  <c r="AW314" i="13"/>
  <c r="AW193" i="13"/>
  <c r="AW121" i="13"/>
  <c r="AW73" i="13"/>
  <c r="AW397" i="13"/>
  <c r="AW349" i="13"/>
  <c r="AW317" i="13"/>
  <c r="AW293" i="13"/>
  <c r="AW285" i="13"/>
  <c r="AW245" i="13"/>
  <c r="AW221" i="13"/>
  <c r="AW117" i="13"/>
  <c r="AW143" i="13"/>
  <c r="AW403" i="13"/>
  <c r="AW323" i="13"/>
  <c r="AW447" i="13"/>
  <c r="AW131" i="13"/>
  <c r="AW154" i="13"/>
  <c r="AW420" i="13"/>
  <c r="AW233" i="13"/>
  <c r="AW413" i="13"/>
  <c r="AW253" i="13"/>
  <c r="AW149" i="13"/>
  <c r="AW220" i="13"/>
  <c r="AW345" i="13"/>
  <c r="AW299" i="13"/>
  <c r="AW459" i="13"/>
  <c r="AW412" i="13"/>
  <c r="AW347" i="13"/>
  <c r="AW262" i="13"/>
  <c r="AW189" i="13"/>
  <c r="AW440" i="13"/>
  <c r="AW255" i="13"/>
  <c r="AW216" i="13"/>
  <c r="AW264" i="13"/>
  <c r="AZ411" i="13"/>
  <c r="AZ195" i="13"/>
  <c r="AW404" i="13"/>
  <c r="AW243" i="13"/>
  <c r="AW151" i="13"/>
  <c r="AW112" i="13"/>
  <c r="AW79" i="13"/>
  <c r="AW119" i="13"/>
  <c r="AW408" i="13"/>
  <c r="AW392" i="13"/>
  <c r="AW368" i="13"/>
  <c r="AW336" i="13"/>
  <c r="AW192" i="13"/>
  <c r="AW332" i="13"/>
  <c r="AW71" i="13"/>
  <c r="AW207" i="13"/>
  <c r="AW429" i="13"/>
  <c r="AW382" i="13"/>
  <c r="AW366" i="13"/>
  <c r="AW326" i="13"/>
  <c r="AW301" i="13"/>
  <c r="AW278" i="13"/>
  <c r="AW270" i="13"/>
  <c r="AW254" i="13"/>
  <c r="AW222" i="13"/>
  <c r="AY435" i="13"/>
  <c r="AY307" i="13"/>
  <c r="AY427" i="13"/>
  <c r="AY331" i="13"/>
  <c r="AY412" i="13"/>
  <c r="AY203" i="13"/>
  <c r="AY371" i="13"/>
  <c r="AY211" i="13"/>
  <c r="AY235" i="13"/>
  <c r="AY299" i="13"/>
  <c r="AZ468" i="13"/>
  <c r="AZ403" i="13"/>
  <c r="AZ339" i="13"/>
  <c r="AZ275" i="13"/>
  <c r="AZ227" i="13"/>
  <c r="AZ211" i="13"/>
  <c r="AZ139" i="13"/>
  <c r="AY147" i="13"/>
  <c r="AY347" i="13"/>
  <c r="AY275" i="13"/>
  <c r="AY451" i="13"/>
  <c r="AW40" i="13"/>
  <c r="AY50" i="13"/>
  <c r="AY138" i="13"/>
  <c r="AZ266" i="13"/>
  <c r="AZ162" i="13"/>
  <c r="AZ114" i="13"/>
  <c r="AY362" i="13"/>
  <c r="AZ270" i="13"/>
  <c r="AY395" i="13"/>
  <c r="AW439" i="13"/>
  <c r="AW383" i="13"/>
  <c r="AW23" i="13"/>
  <c r="AZ166" i="13"/>
  <c r="AY468" i="13"/>
  <c r="AY403" i="13"/>
  <c r="AY196" i="13"/>
  <c r="AY123" i="13"/>
  <c r="AZ182" i="13"/>
  <c r="AY166" i="13"/>
  <c r="AY154" i="13"/>
  <c r="AY466" i="13"/>
  <c r="AY323" i="13"/>
  <c r="AY243" i="13"/>
  <c r="AY155" i="13"/>
  <c r="AW111" i="13"/>
  <c r="AY414" i="13"/>
  <c r="AY261" i="13"/>
  <c r="AY134" i="13"/>
  <c r="AW283" i="13"/>
  <c r="AW75" i="13"/>
  <c r="AW35" i="13"/>
  <c r="AW259" i="13"/>
  <c r="AY438" i="13"/>
  <c r="AY286" i="13"/>
  <c r="AY126" i="13"/>
  <c r="AY78" i="13"/>
  <c r="AY62" i="13"/>
  <c r="AY38" i="13"/>
  <c r="AZ467" i="13"/>
  <c r="AZ380" i="13"/>
  <c r="AZ284" i="13"/>
  <c r="AZ268" i="13"/>
  <c r="AZ212" i="13"/>
  <c r="AY164" i="13"/>
  <c r="AY131" i="13"/>
  <c r="AY43" i="13"/>
  <c r="AY429" i="13"/>
  <c r="AY219" i="13"/>
  <c r="AY315" i="13"/>
  <c r="AY182" i="13"/>
  <c r="AY59" i="13"/>
  <c r="AW108" i="13"/>
  <c r="AW343" i="13"/>
  <c r="AW327" i="13"/>
  <c r="AW295" i="13"/>
  <c r="AW223" i="13"/>
  <c r="AW183" i="13"/>
  <c r="AW466" i="13"/>
  <c r="AY461" i="13"/>
  <c r="AY437" i="13"/>
  <c r="AY405" i="13"/>
  <c r="AZ405" i="13"/>
  <c r="AY381" i="13"/>
  <c r="AY357" i="13"/>
  <c r="AY333" i="13"/>
  <c r="AY317" i="13"/>
  <c r="AY302" i="13"/>
  <c r="AZ285" i="13"/>
  <c r="AY285" i="13"/>
  <c r="AY262" i="13"/>
  <c r="AZ262" i="13"/>
  <c r="AY245" i="13"/>
  <c r="AY229" i="13"/>
  <c r="AY213" i="13"/>
  <c r="AY197" i="13"/>
  <c r="AY181" i="13"/>
  <c r="AY165" i="13"/>
  <c r="AZ158" i="13"/>
  <c r="AY149" i="13"/>
  <c r="AY133" i="13"/>
  <c r="AZ125" i="13"/>
  <c r="AY125" i="13"/>
  <c r="AY117" i="13"/>
  <c r="AY109" i="13"/>
  <c r="AY101" i="13"/>
  <c r="AY93" i="13"/>
  <c r="AY85" i="13"/>
  <c r="AZ85" i="13"/>
  <c r="AY77" i="13"/>
  <c r="AZ77" i="13"/>
  <c r="AY69" i="13"/>
  <c r="AY61" i="13"/>
  <c r="AZ61" i="13"/>
  <c r="AY53" i="13"/>
  <c r="AY45" i="13"/>
  <c r="AY37" i="13"/>
  <c r="AY30" i="13"/>
  <c r="AY21" i="13"/>
  <c r="AZ459" i="13"/>
  <c r="AZ451" i="13"/>
  <c r="AZ443" i="13"/>
  <c r="AZ435" i="13"/>
  <c r="AZ427" i="13"/>
  <c r="AZ419" i="13"/>
  <c r="AZ412" i="13"/>
  <c r="AZ395" i="13"/>
  <c r="AZ387" i="13"/>
  <c r="AZ379" i="13"/>
  <c r="AZ371" i="13"/>
  <c r="AZ363" i="13"/>
  <c r="AZ355" i="13"/>
  <c r="AZ347" i="13"/>
  <c r="AZ331" i="13"/>
  <c r="AZ323" i="13"/>
  <c r="AZ315" i="13"/>
  <c r="AZ307" i="13"/>
  <c r="AZ292" i="13"/>
  <c r="AZ267" i="13"/>
  <c r="AZ259" i="13"/>
  <c r="AZ251" i="13"/>
  <c r="AZ243" i="13"/>
  <c r="AZ235" i="13"/>
  <c r="AZ219" i="13"/>
  <c r="AZ203" i="13"/>
  <c r="AZ196" i="13"/>
  <c r="AZ187" i="13"/>
  <c r="AZ179" i="13"/>
  <c r="AZ171" i="13"/>
  <c r="AZ163" i="13"/>
  <c r="AZ155" i="13"/>
  <c r="AY445" i="13"/>
  <c r="AZ445" i="13"/>
  <c r="AY421" i="13"/>
  <c r="AY397" i="13"/>
  <c r="AY373" i="13"/>
  <c r="AZ373" i="13"/>
  <c r="AY341" i="13"/>
  <c r="AY277" i="13"/>
  <c r="AZ283" i="13"/>
  <c r="AY453" i="13"/>
  <c r="AY413" i="13"/>
  <c r="AY389" i="13"/>
  <c r="AZ389" i="13"/>
  <c r="AY365" i="13"/>
  <c r="AY325" i="13"/>
  <c r="AY309" i="13"/>
  <c r="AZ309" i="13"/>
  <c r="AY293" i="13"/>
  <c r="AY269" i="13"/>
  <c r="AY253" i="13"/>
  <c r="AY237" i="13"/>
  <c r="AY221" i="13"/>
  <c r="AY205" i="13"/>
  <c r="AZ205" i="13"/>
  <c r="AY189" i="13"/>
  <c r="AY173" i="13"/>
  <c r="AY141" i="13"/>
  <c r="AY158" i="13"/>
  <c r="AZ381" i="13"/>
  <c r="AZ299" i="13"/>
  <c r="AZ117" i="13"/>
  <c r="AZ107" i="13"/>
  <c r="AZ466" i="13"/>
  <c r="AZ330" i="13"/>
  <c r="AZ274" i="13"/>
  <c r="AZ242" i="13"/>
  <c r="AZ226" i="13"/>
  <c r="AZ170" i="13"/>
  <c r="AZ19" i="13"/>
  <c r="AW256" i="13"/>
  <c r="AW247" i="13"/>
  <c r="AW231" i="13"/>
  <c r="AY458" i="13"/>
  <c r="AY442" i="13"/>
  <c r="AY434" i="13"/>
  <c r="AY426" i="13"/>
  <c r="AY418" i="13"/>
  <c r="AY402" i="13"/>
  <c r="AY393" i="13"/>
  <c r="AY386" i="13"/>
  <c r="AY370" i="13"/>
  <c r="AZ354" i="13"/>
  <c r="AY346" i="13"/>
  <c r="AY338" i="13"/>
  <c r="AY330" i="13"/>
  <c r="AY322" i="13"/>
  <c r="AY314" i="13"/>
  <c r="AY306" i="13"/>
  <c r="AY298" i="13"/>
  <c r="AZ290" i="13"/>
  <c r="AY282" i="13"/>
  <c r="AY274" i="13"/>
  <c r="AY266" i="13"/>
  <c r="AY257" i="13"/>
  <c r="AY250" i="13"/>
  <c r="AY234" i="13"/>
  <c r="AY226" i="13"/>
  <c r="AY217" i="13"/>
  <c r="AY210" i="13"/>
  <c r="AY202" i="13"/>
  <c r="AY194" i="13"/>
  <c r="AZ194" i="13"/>
  <c r="AY186" i="13"/>
  <c r="AY178" i="13"/>
  <c r="AY170" i="13"/>
  <c r="AY411" i="13"/>
  <c r="AZ396" i="13"/>
  <c r="AY396" i="13"/>
  <c r="AY380" i="13"/>
  <c r="AZ364" i="13"/>
  <c r="AY364" i="13"/>
  <c r="AY348" i="13"/>
  <c r="AZ348" i="13"/>
  <c r="AZ332" i="13"/>
  <c r="AY332" i="13"/>
  <c r="AY324" i="13"/>
  <c r="AZ324" i="13"/>
  <c r="AY316" i="13"/>
  <c r="AZ308" i="13"/>
  <c r="AY300" i="13"/>
  <c r="AY291" i="13"/>
  <c r="AZ291" i="13"/>
  <c r="AZ276" i="13"/>
  <c r="AY276" i="13"/>
  <c r="AY268" i="13"/>
  <c r="AZ260" i="13"/>
  <c r="AY260" i="13"/>
  <c r="AZ252" i="13"/>
  <c r="AY244" i="13"/>
  <c r="AZ244" i="13"/>
  <c r="AY236" i="13"/>
  <c r="AZ236" i="13"/>
  <c r="AZ228" i="13"/>
  <c r="AY228" i="13"/>
  <c r="AZ220" i="13"/>
  <c r="AY220" i="13"/>
  <c r="AZ204" i="13"/>
  <c r="AY195" i="13"/>
  <c r="AY188" i="13"/>
  <c r="AZ188" i="13"/>
  <c r="AZ172" i="13"/>
  <c r="AY172" i="13"/>
  <c r="AZ164" i="13"/>
  <c r="AZ156" i="13"/>
  <c r="AY156" i="13"/>
  <c r="AY148" i="13"/>
  <c r="AZ148" i="13"/>
  <c r="AY140" i="13"/>
  <c r="AZ140" i="13"/>
  <c r="AY132" i="13"/>
  <c r="AZ132" i="13"/>
  <c r="AY124" i="13"/>
  <c r="AY115" i="13"/>
  <c r="AZ115" i="13"/>
  <c r="AY108" i="13"/>
  <c r="AZ108" i="13"/>
  <c r="AY100" i="13"/>
  <c r="AZ100" i="13"/>
  <c r="AY92" i="13"/>
  <c r="AZ92" i="13"/>
  <c r="AY84" i="13"/>
  <c r="AZ84" i="13"/>
  <c r="AY76" i="13"/>
  <c r="AZ76" i="13"/>
  <c r="AY68" i="13"/>
  <c r="AY60" i="13"/>
  <c r="AY52" i="13"/>
  <c r="AZ44" i="13"/>
  <c r="AZ36" i="13"/>
  <c r="AY28" i="13"/>
  <c r="AZ28" i="13"/>
  <c r="AZ20" i="13"/>
  <c r="AY20" i="13"/>
  <c r="AW359" i="13"/>
  <c r="AZ362" i="13"/>
  <c r="AZ257" i="13"/>
  <c r="AZ68" i="13"/>
  <c r="AY242" i="13"/>
  <c r="AZ75" i="13"/>
  <c r="AZ35" i="13"/>
  <c r="AZ322" i="13"/>
  <c r="AY410" i="13"/>
  <c r="AW337" i="13"/>
  <c r="AW367" i="13"/>
  <c r="AW215" i="13"/>
  <c r="AZ434" i="13"/>
  <c r="AZ316" i="13"/>
  <c r="AZ60" i="13"/>
  <c r="AY308" i="13"/>
  <c r="AY284" i="13"/>
  <c r="AW135" i="13"/>
  <c r="AZ147" i="13"/>
  <c r="AZ91" i="13"/>
  <c r="AY467" i="13"/>
  <c r="AZ460" i="13"/>
  <c r="AY452" i="13"/>
  <c r="AZ452" i="13"/>
  <c r="AY444" i="13"/>
  <c r="AZ444" i="13"/>
  <c r="AY436" i="13"/>
  <c r="AZ436" i="13"/>
  <c r="AZ428" i="13"/>
  <c r="AY428" i="13"/>
  <c r="AZ420" i="13"/>
  <c r="AY420" i="13"/>
  <c r="AZ404" i="13"/>
  <c r="AY388" i="13"/>
  <c r="AZ388" i="13"/>
  <c r="AZ372" i="13"/>
  <c r="AY372" i="13"/>
  <c r="AZ356" i="13"/>
  <c r="AY356" i="13"/>
  <c r="AY340" i="13"/>
  <c r="AZ340" i="13"/>
  <c r="AY180" i="13"/>
  <c r="AZ180" i="13"/>
  <c r="AW431" i="13"/>
  <c r="AW391" i="13"/>
  <c r="AZ300" i="13"/>
  <c r="AZ210" i="13"/>
  <c r="AZ124" i="13"/>
  <c r="AZ52" i="13"/>
  <c r="AY212" i="13"/>
  <c r="AZ458" i="13"/>
  <c r="AZ450" i="13"/>
  <c r="AZ442" i="13"/>
  <c r="AZ426" i="13"/>
  <c r="AZ418" i="13"/>
  <c r="AZ410" i="13"/>
  <c r="AZ402" i="13"/>
  <c r="AZ393" i="13"/>
  <c r="AZ386" i="13"/>
  <c r="AZ378" i="13"/>
  <c r="AZ370" i="13"/>
  <c r="AZ346" i="13"/>
  <c r="AZ338" i="13"/>
  <c r="AZ314" i="13"/>
  <c r="AZ306" i="13"/>
  <c r="AZ298" i="13"/>
  <c r="AZ282" i="13"/>
  <c r="AZ250" i="13"/>
  <c r="AZ234" i="13"/>
  <c r="AZ217" i="13"/>
  <c r="AZ202" i="13"/>
  <c r="AZ186" i="13"/>
  <c r="AZ178" i="13"/>
  <c r="AZ154" i="13"/>
  <c r="AZ145" i="13"/>
  <c r="AZ130" i="13"/>
  <c r="AZ122" i="13"/>
  <c r="AZ106" i="13"/>
  <c r="AZ98" i="13"/>
  <c r="AZ90" i="13"/>
  <c r="AZ82" i="13"/>
  <c r="AZ74" i="13"/>
  <c r="AZ66" i="13"/>
  <c r="AZ58" i="13"/>
  <c r="AZ50" i="13"/>
  <c r="AZ26" i="13"/>
  <c r="AZ18" i="13"/>
  <c r="AY130" i="13"/>
  <c r="AY106" i="13"/>
  <c r="AY58" i="13"/>
  <c r="AY42" i="13"/>
  <c r="AY34" i="13"/>
  <c r="AY26" i="13"/>
  <c r="AY122" i="13"/>
  <c r="AZ42" i="13"/>
  <c r="AW443" i="13"/>
  <c r="AZ138" i="13"/>
  <c r="AY74" i="13"/>
  <c r="AW402" i="13"/>
  <c r="AW194" i="13"/>
  <c r="AZ34" i="13"/>
  <c r="AY114" i="13"/>
  <c r="AW210" i="13"/>
  <c r="AW409" i="13"/>
  <c r="AW465" i="13"/>
  <c r="AW457" i="13"/>
  <c r="AW441" i="13"/>
  <c r="AW394" i="13"/>
  <c r="AW377" i="13"/>
  <c r="AW361" i="13"/>
  <c r="AW353" i="13"/>
  <c r="AW313" i="13"/>
  <c r="AW297" i="13"/>
  <c r="AW281" i="13"/>
  <c r="AW273" i="13"/>
  <c r="AW249" i="13"/>
  <c r="AW209" i="13"/>
  <c r="AW185" i="13"/>
  <c r="AW177" i="13"/>
  <c r="AW169" i="13"/>
  <c r="AW153" i="13"/>
  <c r="AW105" i="13"/>
  <c r="AW89" i="13"/>
  <c r="AW81" i="13"/>
  <c r="AW41" i="13"/>
  <c r="AZ461" i="13"/>
  <c r="AZ453" i="13"/>
  <c r="AZ437" i="13"/>
  <c r="AZ430" i="13"/>
  <c r="AZ269" i="13"/>
  <c r="AZ197" i="13"/>
  <c r="AZ414" i="13"/>
  <c r="AZ406" i="13"/>
  <c r="AZ374" i="13"/>
  <c r="AY374" i="13"/>
  <c r="AY366" i="13"/>
  <c r="AY326" i="13"/>
  <c r="AZ301" i="13"/>
  <c r="AZ190" i="13"/>
  <c r="AZ150" i="13"/>
  <c r="AY150" i="13"/>
  <c r="AY142" i="13"/>
  <c r="AY94" i="13"/>
  <c r="AZ413" i="13"/>
  <c r="AZ397" i="13"/>
  <c r="AZ365" i="13"/>
  <c r="AZ357" i="13"/>
  <c r="AZ349" i="13"/>
  <c r="AZ333" i="13"/>
  <c r="AZ325" i="13"/>
  <c r="AZ317" i="13"/>
  <c r="AZ302" i="13"/>
  <c r="AZ293" i="13"/>
  <c r="AZ277" i="13"/>
  <c r="AZ253" i="13"/>
  <c r="AZ245" i="13"/>
  <c r="AZ237" i="13"/>
  <c r="AZ229" i="13"/>
  <c r="AZ221" i="13"/>
  <c r="AZ189" i="13"/>
  <c r="AZ181" i="13"/>
  <c r="AZ173" i="13"/>
  <c r="AZ165" i="13"/>
  <c r="AZ149" i="13"/>
  <c r="AZ141" i="13"/>
  <c r="AZ133" i="13"/>
  <c r="AZ109" i="13"/>
  <c r="AZ101" i="13"/>
  <c r="AZ93" i="13"/>
  <c r="AZ53" i="13"/>
  <c r="AZ45" i="13"/>
  <c r="AZ37" i="13"/>
  <c r="AZ30" i="13"/>
  <c r="AZ21" i="13"/>
  <c r="AW360" i="13"/>
  <c r="AW136" i="13"/>
  <c r="AW128" i="13"/>
  <c r="AW120" i="13"/>
  <c r="AW104" i="13"/>
  <c r="AW96" i="13"/>
  <c r="AW87" i="13"/>
  <c r="AW80" i="13"/>
  <c r="AW72" i="13"/>
  <c r="AW64" i="13"/>
  <c r="AW56" i="13"/>
  <c r="AW48" i="13"/>
  <c r="AW32" i="13"/>
  <c r="AW24" i="13"/>
  <c r="AZ46" i="13"/>
  <c r="AZ463" i="13"/>
  <c r="AZ439" i="13"/>
  <c r="AZ367" i="13"/>
  <c r="AZ303" i="13"/>
  <c r="AZ239" i="13"/>
  <c r="AZ175" i="13"/>
  <c r="AZ112" i="13"/>
  <c r="AW148" i="13"/>
  <c r="AZ246" i="13"/>
  <c r="AZ222" i="13"/>
  <c r="AY398" i="13"/>
  <c r="AY270" i="13"/>
  <c r="AY222" i="13"/>
  <c r="AY118" i="13"/>
  <c r="AW138" i="13"/>
  <c r="AW18" i="13"/>
  <c r="AY342" i="13"/>
  <c r="AY206" i="13"/>
  <c r="AY190" i="13"/>
  <c r="AY70" i="13"/>
  <c r="AW379" i="13"/>
  <c r="AZ462" i="13"/>
  <c r="AZ446" i="13"/>
  <c r="AZ438" i="13"/>
  <c r="AZ429" i="13"/>
  <c r="AZ422" i="13"/>
  <c r="AZ398" i="13"/>
  <c r="AZ390" i="13"/>
  <c r="AZ382" i="13"/>
  <c r="AZ366" i="13"/>
  <c r="AZ358" i="13"/>
  <c r="AZ342" i="13"/>
  <c r="AZ334" i="13"/>
  <c r="AZ326" i="13"/>
  <c r="AZ318" i="13"/>
  <c r="AZ310" i="13"/>
  <c r="AZ294" i="13"/>
  <c r="AZ286" i="13"/>
  <c r="AZ278" i="13"/>
  <c r="AZ261" i="13"/>
  <c r="AZ254" i="13"/>
  <c r="AZ238" i="13"/>
  <c r="AZ230" i="13"/>
  <c r="AZ214" i="13"/>
  <c r="AZ206" i="13"/>
  <c r="AZ198" i="13"/>
  <c r="AZ174" i="13"/>
  <c r="AZ157" i="13"/>
  <c r="AZ134" i="13"/>
  <c r="AZ118" i="13"/>
  <c r="AZ110" i="13"/>
  <c r="AZ102" i="13"/>
  <c r="AZ94" i="13"/>
  <c r="AZ86" i="13"/>
  <c r="AZ70" i="13"/>
  <c r="AZ62" i="13"/>
  <c r="AZ54" i="13"/>
  <c r="AZ29" i="13"/>
  <c r="AZ22" i="13"/>
  <c r="AW244" i="13"/>
  <c r="AZ47" i="13"/>
  <c r="AY383" i="13"/>
  <c r="AY54" i="13"/>
  <c r="AZ454" i="13"/>
  <c r="AY406" i="13"/>
  <c r="AZ350" i="13"/>
  <c r="AZ213" i="13"/>
  <c r="AZ69" i="13"/>
  <c r="AZ421" i="13"/>
  <c r="AZ341" i="13"/>
  <c r="AW226" i="13"/>
  <c r="AW458" i="13"/>
  <c r="AW122" i="13"/>
  <c r="AW410" i="13"/>
  <c r="AW282" i="13"/>
  <c r="AW257" i="13"/>
  <c r="AW242" i="13"/>
  <c r="AW180" i="13"/>
  <c r="AW124" i="13"/>
  <c r="AW76" i="13"/>
  <c r="AW36" i="13"/>
  <c r="AY463" i="13"/>
  <c r="AZ455" i="13"/>
  <c r="AY455" i="13"/>
  <c r="AZ447" i="13"/>
  <c r="AY439" i="13"/>
  <c r="AY431" i="13"/>
  <c r="AZ423" i="13"/>
  <c r="AY423" i="13"/>
  <c r="AZ415" i="13"/>
  <c r="AY407" i="13"/>
  <c r="AY399" i="13"/>
  <c r="AZ391" i="13"/>
  <c r="AY391" i="13"/>
  <c r="AZ383" i="13"/>
  <c r="AY375" i="13"/>
  <c r="AY367" i="13"/>
  <c r="AZ359" i="13"/>
  <c r="AY351" i="13"/>
  <c r="AZ351" i="13"/>
  <c r="AY343" i="13"/>
  <c r="AZ343" i="13"/>
  <c r="AY335" i="13"/>
  <c r="AZ327" i="13"/>
  <c r="AY327" i="13"/>
  <c r="AY319" i="13"/>
  <c r="AZ319" i="13"/>
  <c r="AZ311" i="13"/>
  <c r="AY303" i="13"/>
  <c r="AZ295" i="13"/>
  <c r="AY295" i="13"/>
  <c r="AY287" i="13"/>
  <c r="AZ287" i="13"/>
  <c r="AY279" i="13"/>
  <c r="AZ279" i="13"/>
  <c r="AY271" i="13"/>
  <c r="AZ263" i="13"/>
  <c r="AY263" i="13"/>
  <c r="AY256" i="13"/>
  <c r="AZ256" i="13"/>
  <c r="AY247" i="13"/>
  <c r="AZ247" i="13"/>
  <c r="AY239" i="13"/>
  <c r="AZ231" i="13"/>
  <c r="AY231" i="13"/>
  <c r="AY223" i="13"/>
  <c r="AZ223" i="13"/>
  <c r="AY215" i="13"/>
  <c r="AZ215" i="13"/>
  <c r="AY207" i="13"/>
  <c r="AZ199" i="13"/>
  <c r="AY191" i="13"/>
  <c r="AZ191" i="13"/>
  <c r="AY183" i="13"/>
  <c r="AZ183" i="13"/>
  <c r="AY175" i="13"/>
  <c r="AZ167" i="13"/>
  <c r="AY167" i="13"/>
  <c r="AY160" i="13"/>
  <c r="AZ160" i="13"/>
  <c r="AY151" i="13"/>
  <c r="AZ151" i="13"/>
  <c r="AY143" i="13"/>
  <c r="AZ135" i="13"/>
  <c r="AY135" i="13"/>
  <c r="AY127" i="13"/>
  <c r="AZ127" i="13"/>
  <c r="AY112" i="13"/>
  <c r="AZ103" i="13"/>
  <c r="AY103" i="13"/>
  <c r="AY88" i="13"/>
  <c r="AZ88" i="13"/>
  <c r="AY79" i="13"/>
  <c r="AY55" i="13"/>
  <c r="AZ55" i="13"/>
  <c r="AY47" i="13"/>
  <c r="AZ39" i="13"/>
  <c r="AY39" i="13"/>
  <c r="AY31" i="13"/>
  <c r="AZ31" i="13"/>
  <c r="AY23" i="13"/>
  <c r="AZ23" i="13"/>
  <c r="AZ375" i="13"/>
  <c r="AY311" i="13"/>
  <c r="AZ71" i="13"/>
  <c r="AZ399" i="13"/>
  <c r="AY71" i="13"/>
  <c r="AW436" i="13"/>
  <c r="AY95" i="13"/>
  <c r="AZ95" i="13"/>
  <c r="AZ335" i="13"/>
  <c r="AZ271" i="13"/>
  <c r="AZ207" i="13"/>
  <c r="AZ143" i="13"/>
  <c r="AZ79" i="13"/>
  <c r="AW52" i="13"/>
  <c r="AW428" i="13"/>
  <c r="AW388" i="13"/>
  <c r="AW291" i="13"/>
  <c r="AW252" i="13"/>
  <c r="AW228" i="13"/>
  <c r="AW212" i="13"/>
  <c r="AW164" i="13"/>
  <c r="AW195" i="13"/>
  <c r="AY119" i="13"/>
  <c r="AZ119" i="13"/>
  <c r="AZ407" i="13"/>
  <c r="AY415" i="13"/>
  <c r="AW316" i="13"/>
  <c r="AW300" i="13"/>
  <c r="AY63" i="13"/>
  <c r="AZ63" i="13"/>
  <c r="AZ431" i="13"/>
  <c r="AY359" i="13"/>
  <c r="AY199" i="13"/>
  <c r="AW68" i="13"/>
  <c r="AW467" i="13"/>
  <c r="AW452" i="13"/>
  <c r="AW411" i="13"/>
  <c r="AW380" i="13"/>
  <c r="AW372" i="13"/>
  <c r="AW364" i="13"/>
  <c r="AW356" i="13"/>
  <c r="AW276" i="13"/>
  <c r="AW260" i="13"/>
  <c r="AW236" i="13"/>
  <c r="AW204" i="13"/>
  <c r="AW188" i="13"/>
  <c r="AW172" i="13"/>
  <c r="AW156" i="13"/>
  <c r="AW132" i="13"/>
  <c r="AW115" i="13"/>
  <c r="AW100" i="13"/>
  <c r="AW92" i="13"/>
  <c r="AW84" i="13"/>
  <c r="AW60" i="13"/>
  <c r="AW44" i="13"/>
  <c r="AW28" i="13"/>
  <c r="AW20" i="13"/>
  <c r="AW418" i="13"/>
  <c r="AW370" i="13"/>
  <c r="AW322" i="13"/>
  <c r="AW298" i="13"/>
  <c r="AW274" i="13"/>
  <c r="AW250" i="13"/>
  <c r="AW234" i="13"/>
  <c r="AW217" i="13"/>
  <c r="AW178" i="13"/>
  <c r="AW162" i="13"/>
  <c r="AW145" i="13"/>
  <c r="AW114" i="13"/>
  <c r="AW82" i="13"/>
  <c r="AW50" i="13"/>
  <c r="AW26" i="13"/>
  <c r="AW444" i="13"/>
  <c r="AW170" i="13"/>
  <c r="AW90" i="13"/>
  <c r="AW34" i="13"/>
  <c r="AW211" i="13"/>
  <c r="AW147" i="13"/>
  <c r="AW91" i="13"/>
  <c r="AW83" i="13"/>
  <c r="AW27" i="13"/>
  <c r="AW19" i="13"/>
  <c r="AW438" i="13"/>
  <c r="AW406" i="13"/>
  <c r="AW94" i="13"/>
  <c r="AY465" i="13"/>
  <c r="AZ465" i="13"/>
  <c r="AY457" i="13"/>
  <c r="AZ457" i="13"/>
  <c r="AZ449" i="13"/>
  <c r="AY449" i="13"/>
  <c r="AZ441" i="13"/>
  <c r="AY441" i="13"/>
  <c r="AY433" i="13"/>
  <c r="AZ433" i="13"/>
  <c r="AY425" i="13"/>
  <c r="AZ425" i="13"/>
  <c r="AY417" i="13"/>
  <c r="AZ417" i="13"/>
  <c r="AY409" i="13"/>
  <c r="AZ409" i="13"/>
  <c r="AY401" i="13"/>
  <c r="AZ401" i="13"/>
  <c r="AY394" i="13"/>
  <c r="AZ394" i="13"/>
  <c r="AZ137" i="13"/>
  <c r="AY137" i="13"/>
  <c r="AZ57" i="13"/>
  <c r="AY57" i="13"/>
  <c r="AY49" i="13"/>
  <c r="AZ49" i="13"/>
  <c r="AZ377" i="13"/>
  <c r="AY377" i="13"/>
  <c r="AY361" i="13"/>
  <c r="AZ361" i="13"/>
  <c r="AY337" i="13"/>
  <c r="AZ337" i="13"/>
  <c r="AZ321" i="13"/>
  <c r="AY321" i="13"/>
  <c r="AY305" i="13"/>
  <c r="AZ305" i="13"/>
  <c r="AY289" i="13"/>
  <c r="AZ289" i="13"/>
  <c r="AY273" i="13"/>
  <c r="AZ273" i="13"/>
  <c r="AZ258" i="13"/>
  <c r="AY258" i="13"/>
  <c r="AY241" i="13"/>
  <c r="AZ241" i="13"/>
  <c r="AY225" i="13"/>
  <c r="AZ225" i="13"/>
  <c r="AY209" i="13"/>
  <c r="AZ209" i="13"/>
  <c r="AZ193" i="13"/>
  <c r="AY193" i="13"/>
  <c r="AY169" i="13"/>
  <c r="AZ169" i="13"/>
  <c r="AY25" i="13"/>
  <c r="AZ25" i="13"/>
  <c r="AZ385" i="13"/>
  <c r="AY385" i="13"/>
  <c r="AY369" i="13"/>
  <c r="AZ369" i="13"/>
  <c r="AY353" i="13"/>
  <c r="AZ353" i="13"/>
  <c r="AY345" i="13"/>
  <c r="AZ345" i="13"/>
  <c r="AY329" i="13"/>
  <c r="AZ329" i="13"/>
  <c r="AZ313" i="13"/>
  <c r="AY313" i="13"/>
  <c r="AY297" i="13"/>
  <c r="AZ297" i="13"/>
  <c r="AY281" i="13"/>
  <c r="AZ281" i="13"/>
  <c r="AZ265" i="13"/>
  <c r="AY265" i="13"/>
  <c r="AZ249" i="13"/>
  <c r="AY249" i="13"/>
  <c r="AY233" i="13"/>
  <c r="AZ233" i="13"/>
  <c r="AY218" i="13"/>
  <c r="AZ218" i="13"/>
  <c r="AZ201" i="13"/>
  <c r="AY201" i="13"/>
  <c r="AZ185" i="13"/>
  <c r="AY185" i="13"/>
  <c r="AY177" i="13"/>
  <c r="AZ177" i="13"/>
  <c r="AY161" i="13"/>
  <c r="AZ161" i="13"/>
  <c r="AY153" i="13"/>
  <c r="AZ153" i="13"/>
  <c r="AY146" i="13"/>
  <c r="AZ146" i="13"/>
  <c r="AZ129" i="13"/>
  <c r="AY129" i="13"/>
  <c r="AZ121" i="13"/>
  <c r="AY121" i="13"/>
  <c r="AY113" i="13"/>
  <c r="AZ113" i="13"/>
  <c r="AY105" i="13"/>
  <c r="AZ105" i="13"/>
  <c r="AY97" i="13"/>
  <c r="AZ97" i="13"/>
  <c r="AY89" i="13"/>
  <c r="AZ89" i="13"/>
  <c r="AY81" i="13"/>
  <c r="AZ81" i="13"/>
  <c r="AZ73" i="13"/>
  <c r="AY73" i="13"/>
  <c r="AZ65" i="13"/>
  <c r="AY65" i="13"/>
  <c r="AY33" i="13"/>
  <c r="AZ33" i="13"/>
  <c r="AY41" i="13"/>
  <c r="AZ41" i="13"/>
  <c r="AW230" i="13"/>
  <c r="AW166" i="13"/>
  <c r="AW134" i="13"/>
  <c r="AW126" i="13"/>
  <c r="AW110" i="13"/>
  <c r="AW78" i="13"/>
  <c r="AW70" i="13"/>
  <c r="AW62" i="13"/>
  <c r="AW46" i="13"/>
  <c r="AW251" i="13"/>
  <c r="AW187" i="13"/>
  <c r="AW179" i="13"/>
  <c r="AW171" i="13"/>
  <c r="AW123" i="13"/>
  <c r="AW116" i="13"/>
  <c r="AW107" i="13"/>
  <c r="AW67" i="13"/>
  <c r="AW59" i="13"/>
  <c r="AW51" i="13"/>
  <c r="AW43" i="13"/>
  <c r="AW355" i="13"/>
  <c r="AW315" i="13"/>
  <c r="AW227" i="13"/>
  <c r="AW203" i="13"/>
  <c r="AW265" i="13"/>
  <c r="AW258" i="13"/>
  <c r="AW225" i="13"/>
  <c r="AW218" i="13"/>
  <c r="AW201" i="13"/>
  <c r="AW113" i="13"/>
  <c r="AW49" i="13"/>
  <c r="AZ56" i="13"/>
  <c r="AY56" i="13"/>
  <c r="AW453" i="13"/>
  <c r="AW421" i="13"/>
  <c r="AW197" i="13"/>
  <c r="AW165" i="13"/>
  <c r="AW125" i="13"/>
  <c r="AW77" i="13"/>
  <c r="AY448" i="13"/>
  <c r="AZ448" i="13"/>
  <c r="AY432" i="13"/>
  <c r="AZ432" i="13"/>
  <c r="AY416" i="13"/>
  <c r="AZ416" i="13"/>
  <c r="AZ392" i="13"/>
  <c r="AY392" i="13"/>
  <c r="AZ376" i="13"/>
  <c r="AY376" i="13"/>
  <c r="AZ360" i="13"/>
  <c r="AY360" i="13"/>
  <c r="AZ344" i="13"/>
  <c r="AY344" i="13"/>
  <c r="AZ328" i="13"/>
  <c r="AY328" i="13"/>
  <c r="AZ320" i="13"/>
  <c r="AY320" i="13"/>
  <c r="AZ304" i="13"/>
  <c r="AY304" i="13"/>
  <c r="AZ288" i="13"/>
  <c r="AY288" i="13"/>
  <c r="AZ272" i="13"/>
  <c r="AY272" i="13"/>
  <c r="AZ255" i="13"/>
  <c r="AY255" i="13"/>
  <c r="AZ240" i="13"/>
  <c r="AY240" i="13"/>
  <c r="AZ224" i="13"/>
  <c r="AY224" i="13"/>
  <c r="AZ208" i="13"/>
  <c r="AY208" i="13"/>
  <c r="AZ200" i="13"/>
  <c r="AY200" i="13"/>
  <c r="AZ192" i="13"/>
  <c r="AY192" i="13"/>
  <c r="AZ176" i="13"/>
  <c r="AY176" i="13"/>
  <c r="AZ168" i="13"/>
  <c r="AY168" i="13"/>
  <c r="AZ159" i="13"/>
  <c r="AY159" i="13"/>
  <c r="AZ152" i="13"/>
  <c r="AY152" i="13"/>
  <c r="AZ144" i="13"/>
  <c r="AY144" i="13"/>
  <c r="AZ136" i="13"/>
  <c r="AY136" i="13"/>
  <c r="AZ128" i="13"/>
  <c r="AY128" i="13"/>
  <c r="AZ120" i="13"/>
  <c r="AY120" i="13"/>
  <c r="AZ111" i="13"/>
  <c r="AY111" i="13"/>
  <c r="AZ104" i="13"/>
  <c r="AY104" i="13"/>
  <c r="AZ96" i="13"/>
  <c r="AY96" i="13"/>
  <c r="AZ87" i="13"/>
  <c r="AY87" i="13"/>
  <c r="AZ80" i="13"/>
  <c r="AY80" i="13"/>
  <c r="AZ32" i="13"/>
  <c r="AY32" i="13"/>
  <c r="AW445" i="13"/>
  <c r="AW405" i="13"/>
  <c r="AW269" i="13"/>
  <c r="AW229" i="13"/>
  <c r="AW205" i="13"/>
  <c r="AW181" i="13"/>
  <c r="AW69" i="13"/>
  <c r="AW45" i="13"/>
  <c r="AY464" i="13"/>
  <c r="AZ464" i="13"/>
  <c r="AY440" i="13"/>
  <c r="AZ440" i="13"/>
  <c r="AY424" i="13"/>
  <c r="AZ424" i="13"/>
  <c r="AZ400" i="13"/>
  <c r="AY400" i="13"/>
  <c r="AZ384" i="13"/>
  <c r="AY384" i="13"/>
  <c r="AZ368" i="13"/>
  <c r="AY368" i="13"/>
  <c r="AZ352" i="13"/>
  <c r="AY352" i="13"/>
  <c r="AZ336" i="13"/>
  <c r="AY336" i="13"/>
  <c r="AZ312" i="13"/>
  <c r="AY312" i="13"/>
  <c r="AZ296" i="13"/>
  <c r="AY296" i="13"/>
  <c r="AZ280" i="13"/>
  <c r="AY280" i="13"/>
  <c r="AZ264" i="13"/>
  <c r="AY264" i="13"/>
  <c r="AZ248" i="13"/>
  <c r="AY248" i="13"/>
  <c r="AZ232" i="13"/>
  <c r="AY232" i="13"/>
  <c r="AZ216" i="13"/>
  <c r="AY216" i="13"/>
  <c r="AZ184" i="13"/>
  <c r="AY184" i="13"/>
  <c r="AZ24" i="13"/>
  <c r="AY24" i="13"/>
  <c r="AW333" i="13"/>
  <c r="AW277" i="13"/>
  <c r="AW213" i="13"/>
  <c r="AW133" i="13"/>
  <c r="AW109" i="13"/>
  <c r="AW85" i="13"/>
  <c r="AW53" i="13"/>
  <c r="AY456" i="13"/>
  <c r="AZ456" i="13"/>
  <c r="AZ408" i="13"/>
  <c r="AY408" i="13"/>
  <c r="AZ40" i="13"/>
  <c r="AY40" i="13"/>
  <c r="AW341" i="13"/>
  <c r="AZ64" i="13"/>
  <c r="AY64" i="13"/>
  <c r="AW437" i="13"/>
  <c r="AW302" i="13"/>
  <c r="AZ48" i="13"/>
  <c r="AY48" i="13"/>
  <c r="AW430" i="13"/>
  <c r="AW309" i="13"/>
  <c r="AZ72" i="13"/>
  <c r="AY72" i="13"/>
  <c r="AF469" i="13"/>
  <c r="AA469" i="13"/>
  <c r="AR17" i="13"/>
  <c r="Z469" i="13"/>
  <c r="AK469" i="13"/>
  <c r="AJ469" i="13"/>
  <c r="AG469" i="13"/>
  <c r="AE469" i="13"/>
  <c r="AD469" i="13"/>
  <c r="AC469" i="13"/>
  <c r="AB469" i="13"/>
  <c r="AM17" i="13"/>
  <c r="AM469" i="13" s="1"/>
  <c r="AN469" i="13"/>
  <c r="AP469" i="13"/>
  <c r="T3" i="21"/>
  <c r="T53" i="21"/>
  <c r="Z34" i="21"/>
  <c r="D3" i="21"/>
  <c r="D34" i="21"/>
  <c r="AV17" i="13" l="1"/>
  <c r="AW97" i="13"/>
  <c r="AW334" i="13"/>
  <c r="AW98" i="13"/>
  <c r="BA189" i="13"/>
  <c r="AW468" i="13"/>
  <c r="AW155" i="13"/>
  <c r="AW130" i="13"/>
  <c r="AW442" i="13"/>
  <c r="AW378" i="13"/>
  <c r="AW449" i="13"/>
  <c r="AW351" i="13"/>
  <c r="BB317" i="13"/>
  <c r="AW375" i="13"/>
  <c r="AW381" i="13"/>
  <c r="AW196" i="13"/>
  <c r="AW275" i="13"/>
  <c r="AW417" i="13"/>
  <c r="AW306" i="13"/>
  <c r="AW208" i="13"/>
  <c r="AW289" i="13"/>
  <c r="AW266" i="13"/>
  <c r="AW21" i="13"/>
  <c r="AW288" i="13"/>
  <c r="AW461" i="13"/>
  <c r="BB289" i="13"/>
  <c r="AW239" i="13"/>
  <c r="AW425" i="13"/>
  <c r="AW401" i="13"/>
  <c r="AW450" i="13"/>
  <c r="AW158" i="13"/>
  <c r="AW106" i="13"/>
  <c r="AW284" i="13"/>
  <c r="AW232" i="13"/>
  <c r="AW101" i="13"/>
  <c r="AW58" i="13"/>
  <c r="AW362" i="13"/>
  <c r="AW241" i="13"/>
  <c r="AW186" i="13"/>
  <c r="AW331" i="13"/>
  <c r="AW387" i="13"/>
  <c r="AW141" i="13"/>
  <c r="AW38" i="13"/>
  <c r="AW427" i="13"/>
  <c r="BA38" i="13"/>
  <c r="AW74" i="13"/>
  <c r="AW426" i="13"/>
  <c r="BB293" i="13"/>
  <c r="AW161" i="13"/>
  <c r="AW272" i="13"/>
  <c r="AW65" i="13"/>
  <c r="AW319" i="13"/>
  <c r="AW86" i="13"/>
  <c r="AW369" i="13"/>
  <c r="AW93" i="13"/>
  <c r="AW99" i="13"/>
  <c r="BA152" i="13"/>
  <c r="AW338" i="13"/>
  <c r="BB184" i="13"/>
  <c r="AW321" i="13"/>
  <c r="AW25" i="13"/>
  <c r="AW271" i="13"/>
  <c r="AW433" i="13"/>
  <c r="AW160" i="13"/>
  <c r="AW311" i="13"/>
  <c r="AW30" i="13"/>
  <c r="BB118" i="13"/>
  <c r="AW434" i="13"/>
  <c r="AW290" i="13"/>
  <c r="AW389" i="13"/>
  <c r="BB30" i="13"/>
  <c r="AW57" i="13"/>
  <c r="AW129" i="13"/>
  <c r="AW175" i="13"/>
  <c r="AW292" i="13"/>
  <c r="AW357" i="13"/>
  <c r="AW219" i="13"/>
  <c r="AW416" i="13"/>
  <c r="AW146" i="13"/>
  <c r="AW305" i="13"/>
  <c r="AW237" i="13"/>
  <c r="AW385" i="13"/>
  <c r="AW61" i="13"/>
  <c r="AW350" i="13"/>
  <c r="BA29" i="13"/>
  <c r="BA285" i="13"/>
  <c r="AW22" i="13"/>
  <c r="AW118" i="13"/>
  <c r="AW342" i="13"/>
  <c r="AW329" i="13"/>
  <c r="AW386" i="13"/>
  <c r="AW287" i="13"/>
  <c r="AW37" i="13"/>
  <c r="BA329" i="13"/>
  <c r="AW33" i="13"/>
  <c r="AW137" i="13"/>
  <c r="AW463" i="13"/>
  <c r="AW373" i="13"/>
  <c r="AW167" i="13"/>
  <c r="AW42" i="13"/>
  <c r="AW66" i="13"/>
  <c r="AW152" i="13"/>
  <c r="AW304" i="13"/>
  <c r="AW395" i="13"/>
  <c r="BA304" i="13"/>
  <c r="AW446" i="13"/>
  <c r="AW184" i="13"/>
  <c r="AW127" i="13"/>
  <c r="AW279" i="13"/>
  <c r="AW296" i="13"/>
  <c r="AW224" i="13"/>
  <c r="AW451" i="13"/>
  <c r="BA440" i="13"/>
  <c r="BB262" i="13"/>
  <c r="AW422" i="13"/>
  <c r="AW240" i="13"/>
  <c r="BB208" i="13"/>
  <c r="AW318" i="13"/>
  <c r="AW393" i="13"/>
  <c r="AW63" i="13"/>
  <c r="BB312" i="13"/>
  <c r="AW163" i="13"/>
  <c r="AW460" i="13"/>
  <c r="BA388" i="13"/>
  <c r="AW159" i="13"/>
  <c r="AW88" i="13"/>
  <c r="AW214" i="13"/>
  <c r="AW312" i="13"/>
  <c r="AW325" i="13"/>
  <c r="AW261" i="13"/>
  <c r="AW344" i="13"/>
  <c r="AW407" i="13"/>
  <c r="BB460" i="13"/>
  <c r="AW190" i="13"/>
  <c r="AW398" i="13"/>
  <c r="BB400" i="13"/>
  <c r="AW419" i="13"/>
  <c r="AW339" i="13"/>
  <c r="AW348" i="13"/>
  <c r="AW384" i="13"/>
  <c r="AW39" i="13"/>
  <c r="BA408" i="13"/>
  <c r="BA344" i="13"/>
  <c r="AW400" i="13"/>
  <c r="AW95" i="13"/>
  <c r="BB335" i="13"/>
  <c r="AW365" i="13"/>
  <c r="AW139" i="13"/>
  <c r="AW414" i="13"/>
  <c r="AW103" i="13"/>
  <c r="AW267" i="13"/>
  <c r="AW435" i="13"/>
  <c r="AW168" i="13"/>
  <c r="AW308" i="13"/>
  <c r="AW248" i="13"/>
  <c r="BB320" i="13"/>
  <c r="AW198" i="13"/>
  <c r="AW335" i="13"/>
  <c r="AW55" i="13"/>
  <c r="BA435" i="13"/>
  <c r="BB168" i="13"/>
  <c r="AW423" i="13"/>
  <c r="AW320" i="13"/>
  <c r="AW235" i="13"/>
  <c r="AW144" i="13"/>
  <c r="BA82" i="13"/>
  <c r="BA142" i="13"/>
  <c r="AW358" i="13"/>
  <c r="AW455" i="13"/>
  <c r="AW310" i="13"/>
  <c r="AW432" i="13"/>
  <c r="AW396" i="13"/>
  <c r="AW464" i="13"/>
  <c r="AW340" i="13"/>
  <c r="AW246" i="13"/>
  <c r="BA176" i="13"/>
  <c r="AW328" i="13"/>
  <c r="AW324" i="13"/>
  <c r="AW176" i="13"/>
  <c r="BA416" i="13"/>
  <c r="AW206" i="13"/>
  <c r="BB254" i="13"/>
  <c r="AW390" i="13"/>
  <c r="BA392" i="13"/>
  <c r="AW415" i="13"/>
  <c r="AW31" i="13"/>
  <c r="AW182" i="13"/>
  <c r="BB420" i="13"/>
  <c r="AW371" i="13"/>
  <c r="AW294" i="13"/>
  <c r="AW157" i="13"/>
  <c r="AW376" i="13"/>
  <c r="AW456" i="13"/>
  <c r="AW47" i="13"/>
  <c r="BB464" i="13"/>
  <c r="AW307" i="13"/>
  <c r="AW374" i="13"/>
  <c r="BB157" i="13"/>
  <c r="AW174" i="13"/>
  <c r="BA367" i="13"/>
  <c r="BB368" i="13"/>
  <c r="AW363" i="13"/>
  <c r="AW238" i="13"/>
  <c r="AW140" i="13"/>
  <c r="AW462" i="13"/>
  <c r="BB418" i="13"/>
  <c r="AW200" i="13"/>
  <c r="AW352" i="13"/>
  <c r="AW199" i="13"/>
  <c r="AW280" i="13"/>
  <c r="BB371" i="13"/>
  <c r="AW142" i="13"/>
  <c r="AW424" i="13"/>
  <c r="BA352" i="13"/>
  <c r="BA424" i="13"/>
  <c r="AW454" i="13"/>
  <c r="AW150" i="13"/>
  <c r="AW286" i="13"/>
  <c r="AW268" i="13"/>
  <c r="AW448" i="13"/>
  <c r="BB192" i="13"/>
  <c r="BB348" i="13"/>
  <c r="BA261" i="13"/>
  <c r="BB459" i="13"/>
  <c r="BA145" i="13"/>
  <c r="BA177" i="13"/>
  <c r="BA227" i="13"/>
  <c r="BB396" i="13"/>
  <c r="BA241" i="13"/>
  <c r="BB411" i="13"/>
  <c r="BB38" i="13"/>
  <c r="BA459" i="13"/>
  <c r="BA371" i="13"/>
  <c r="BB316" i="13"/>
  <c r="BA316" i="13"/>
  <c r="BB442" i="13"/>
  <c r="BA411" i="13"/>
  <c r="BA260" i="13"/>
  <c r="BB307" i="13"/>
  <c r="BA383" i="13"/>
  <c r="BA322" i="13"/>
  <c r="BA307" i="13"/>
  <c r="BB428" i="13"/>
  <c r="BB388" i="13"/>
  <c r="BA276" i="13"/>
  <c r="BB227" i="13"/>
  <c r="BA348" i="13"/>
  <c r="BB276" i="13"/>
  <c r="BA364" i="13"/>
  <c r="BB322" i="13"/>
  <c r="BA396" i="13"/>
  <c r="BA436" i="13"/>
  <c r="BB436" i="13"/>
  <c r="BB452" i="13"/>
  <c r="BB364" i="13"/>
  <c r="BA57" i="13"/>
  <c r="BA356" i="13"/>
  <c r="BB308" i="13"/>
  <c r="BA273" i="13"/>
  <c r="BA291" i="13"/>
  <c r="BB324" i="13"/>
  <c r="BB291" i="13"/>
  <c r="BA428" i="13"/>
  <c r="BA324" i="13"/>
  <c r="BB284" i="13"/>
  <c r="BB261" i="13"/>
  <c r="BA308" i="13"/>
  <c r="BB260" i="13"/>
  <c r="BA442" i="13"/>
  <c r="BA452" i="13"/>
  <c r="BB267" i="13"/>
  <c r="BB356" i="13"/>
  <c r="BA18" i="13"/>
  <c r="BB235" i="13"/>
  <c r="BA284" i="13"/>
  <c r="BB298" i="13"/>
  <c r="BA267" i="13"/>
  <c r="BB468" i="13"/>
  <c r="BB82" i="13"/>
  <c r="BB378" i="13"/>
  <c r="BA418" i="13"/>
  <c r="BA378" i="13"/>
  <c r="BA458" i="13"/>
  <c r="BB458" i="13"/>
  <c r="BB402" i="13"/>
  <c r="BA287" i="13"/>
  <c r="BB439" i="13"/>
  <c r="BA298" i="13"/>
  <c r="BA402" i="13"/>
  <c r="BB145" i="13"/>
  <c r="BB287" i="13"/>
  <c r="BB434" i="13"/>
  <c r="BA434" i="13"/>
  <c r="BA235" i="13"/>
  <c r="BA439" i="13"/>
  <c r="BA248" i="13"/>
  <c r="BB338" i="13"/>
  <c r="BA338" i="13"/>
  <c r="BA391" i="13"/>
  <c r="BB391" i="13"/>
  <c r="BA306" i="13"/>
  <c r="BB306" i="13"/>
  <c r="BA295" i="13"/>
  <c r="BB295" i="13"/>
  <c r="BB268" i="13"/>
  <c r="BB410" i="13"/>
  <c r="BA410" i="13"/>
  <c r="BB444" i="13"/>
  <c r="BA444" i="13"/>
  <c r="BA268" i="13"/>
  <c r="BB383" i="13"/>
  <c r="BB423" i="13"/>
  <c r="BA423" i="13"/>
  <c r="BB372" i="13"/>
  <c r="BA372" i="13"/>
  <c r="BB343" i="13"/>
  <c r="BA343" i="13"/>
  <c r="BB18" i="13"/>
  <c r="BB362" i="13"/>
  <c r="BA362" i="13"/>
  <c r="BB426" i="13"/>
  <c r="BA426" i="13"/>
  <c r="BB431" i="13"/>
  <c r="BA431" i="13"/>
  <c r="BB380" i="13"/>
  <c r="BA380" i="13"/>
  <c r="BA300" i="13"/>
  <c r="BB300" i="13"/>
  <c r="BA468" i="13"/>
  <c r="BB467" i="13"/>
  <c r="BA467" i="13"/>
  <c r="BB359" i="13"/>
  <c r="BB370" i="13"/>
  <c r="BA370" i="13"/>
  <c r="BB450" i="13"/>
  <c r="BA450" i="13"/>
  <c r="BB351" i="13"/>
  <c r="BA351" i="13"/>
  <c r="BA359" i="13"/>
  <c r="BB386" i="13"/>
  <c r="BA386" i="13"/>
  <c r="BA466" i="13"/>
  <c r="BB466" i="13"/>
  <c r="BB375" i="13"/>
  <c r="BA375" i="13"/>
  <c r="BA252" i="13"/>
  <c r="BB252" i="13"/>
  <c r="BB367" i="13"/>
  <c r="BB273" i="13"/>
  <c r="BB419" i="13"/>
  <c r="BA419" i="13"/>
  <c r="BA427" i="13"/>
  <c r="BB427" i="13"/>
  <c r="BA443" i="13"/>
  <c r="BB443" i="13"/>
  <c r="BB451" i="13"/>
  <c r="BA451" i="13"/>
  <c r="BB110" i="13"/>
  <c r="BB248" i="13"/>
  <c r="BA110" i="13"/>
  <c r="BA395" i="13"/>
  <c r="BB395" i="13"/>
  <c r="BA34" i="13"/>
  <c r="BB34" i="13"/>
  <c r="BA153" i="13"/>
  <c r="BB153" i="13"/>
  <c r="BA457" i="13"/>
  <c r="BB457" i="13"/>
  <c r="BA42" i="13"/>
  <c r="BB42" i="13"/>
  <c r="BA106" i="13"/>
  <c r="BB106" i="13"/>
  <c r="BA170" i="13"/>
  <c r="BB170" i="13"/>
  <c r="BA234" i="13"/>
  <c r="BB234" i="13"/>
  <c r="BA169" i="13"/>
  <c r="BB169" i="13"/>
  <c r="BB337" i="13"/>
  <c r="BA337" i="13"/>
  <c r="BB401" i="13"/>
  <c r="BA401" i="13"/>
  <c r="BB465" i="13"/>
  <c r="BA465" i="13"/>
  <c r="BB97" i="13"/>
  <c r="BA97" i="13"/>
  <c r="BB201" i="13"/>
  <c r="BA201" i="13"/>
  <c r="BA258" i="13"/>
  <c r="BB258" i="13"/>
  <c r="BB398" i="13"/>
  <c r="BA398" i="13"/>
  <c r="BB126" i="13"/>
  <c r="BA126" i="13"/>
  <c r="BB230" i="13"/>
  <c r="BA230" i="13"/>
  <c r="BA286" i="13"/>
  <c r="BB286" i="13"/>
  <c r="BB438" i="13"/>
  <c r="BA438" i="13"/>
  <c r="BB59" i="13"/>
  <c r="BA59" i="13"/>
  <c r="BA123" i="13"/>
  <c r="BB123" i="13"/>
  <c r="BA187" i="13"/>
  <c r="BB187" i="13"/>
  <c r="BA275" i="13"/>
  <c r="BB275" i="13"/>
  <c r="BA355" i="13"/>
  <c r="BB355" i="13"/>
  <c r="BB290" i="13"/>
  <c r="BA290" i="13"/>
  <c r="BB394" i="13"/>
  <c r="BA394" i="13"/>
  <c r="BB179" i="13"/>
  <c r="BA179" i="13"/>
  <c r="BB46" i="13"/>
  <c r="BA259" i="13"/>
  <c r="BA50" i="13"/>
  <c r="BB50" i="13"/>
  <c r="BB114" i="13"/>
  <c r="BA114" i="13"/>
  <c r="BB178" i="13"/>
  <c r="BA178" i="13"/>
  <c r="BA242" i="13"/>
  <c r="BB242" i="13"/>
  <c r="BB193" i="13"/>
  <c r="BA409" i="13"/>
  <c r="BB409" i="13"/>
  <c r="BA113" i="13"/>
  <c r="BB113" i="13"/>
  <c r="BA265" i="13"/>
  <c r="BB265" i="13"/>
  <c r="BA446" i="13"/>
  <c r="BB446" i="13"/>
  <c r="BA67" i="13"/>
  <c r="BB67" i="13"/>
  <c r="BB283" i="13"/>
  <c r="BA283" i="13"/>
  <c r="BA363" i="13"/>
  <c r="BB363" i="13"/>
  <c r="BB116" i="13"/>
  <c r="BA116" i="13"/>
  <c r="BA46" i="13"/>
  <c r="BB259" i="13"/>
  <c r="BB58" i="13"/>
  <c r="BA58" i="13"/>
  <c r="BA122" i="13"/>
  <c r="BB122" i="13"/>
  <c r="BA186" i="13"/>
  <c r="BB186" i="13"/>
  <c r="BB250" i="13"/>
  <c r="BA250" i="13"/>
  <c r="BB41" i="13"/>
  <c r="BA41" i="13"/>
  <c r="BA209" i="13"/>
  <c r="BB209" i="13"/>
  <c r="BA353" i="13"/>
  <c r="BB353" i="13"/>
  <c r="BA218" i="13"/>
  <c r="BB218" i="13"/>
  <c r="BA334" i="13"/>
  <c r="BB334" i="13"/>
  <c r="BB251" i="13"/>
  <c r="BA251" i="13"/>
  <c r="BB62" i="13"/>
  <c r="BA62" i="13"/>
  <c r="BB94" i="13"/>
  <c r="BA94" i="13"/>
  <c r="BA190" i="13"/>
  <c r="BB190" i="13"/>
  <c r="BB454" i="13"/>
  <c r="BA454" i="13"/>
  <c r="BA75" i="13"/>
  <c r="BB75" i="13"/>
  <c r="BA139" i="13"/>
  <c r="BB139" i="13"/>
  <c r="BA203" i="13"/>
  <c r="BB203" i="13"/>
  <c r="BA379" i="13"/>
  <c r="BB379" i="13"/>
  <c r="BB294" i="13"/>
  <c r="BA294" i="13"/>
  <c r="BA130" i="13"/>
  <c r="BB130" i="13"/>
  <c r="BB194" i="13"/>
  <c r="BA194" i="13"/>
  <c r="BA257" i="13"/>
  <c r="BB257" i="13"/>
  <c r="BA297" i="13"/>
  <c r="BB297" i="13"/>
  <c r="BA49" i="13"/>
  <c r="BB49" i="13"/>
  <c r="BA225" i="13"/>
  <c r="BB225" i="13"/>
  <c r="BA403" i="13"/>
  <c r="BB403" i="13"/>
  <c r="BA310" i="13"/>
  <c r="BB310" i="13"/>
  <c r="BA382" i="13"/>
  <c r="BA19" i="13"/>
  <c r="BB19" i="13"/>
  <c r="BA83" i="13"/>
  <c r="BB83" i="13"/>
  <c r="BA147" i="13"/>
  <c r="BB147" i="13"/>
  <c r="BA211" i="13"/>
  <c r="BB211" i="13"/>
  <c r="BA146" i="13"/>
  <c r="BB146" i="13"/>
  <c r="BA162" i="13"/>
  <c r="BB162" i="13"/>
  <c r="BB134" i="13"/>
  <c r="BA134" i="13"/>
  <c r="BA51" i="13"/>
  <c r="BB51" i="13"/>
  <c r="BA74" i="13"/>
  <c r="BB74" i="13"/>
  <c r="BA138" i="13"/>
  <c r="BB138" i="13"/>
  <c r="BB266" i="13"/>
  <c r="BA266" i="13"/>
  <c r="BA89" i="13"/>
  <c r="BB89" i="13"/>
  <c r="BA305" i="13"/>
  <c r="BB305" i="13"/>
  <c r="BB22" i="13"/>
  <c r="BA22" i="13"/>
  <c r="BA390" i="13"/>
  <c r="BB390" i="13"/>
  <c r="BA27" i="13"/>
  <c r="BB27" i="13"/>
  <c r="BA91" i="13"/>
  <c r="BB91" i="13"/>
  <c r="BA155" i="13"/>
  <c r="BB155" i="13"/>
  <c r="BA315" i="13"/>
  <c r="BB315" i="13"/>
  <c r="BA185" i="13"/>
  <c r="BB185" i="13"/>
  <c r="BA281" i="13"/>
  <c r="BB281" i="13"/>
  <c r="BA226" i="13"/>
  <c r="BB226" i="13"/>
  <c r="BB249" i="13"/>
  <c r="BA249" i="13"/>
  <c r="BA210" i="13"/>
  <c r="BB210" i="13"/>
  <c r="BA274" i="13"/>
  <c r="BB274" i="13"/>
  <c r="BA105" i="13"/>
  <c r="BB105" i="13"/>
  <c r="BA313" i="13"/>
  <c r="BB313" i="13"/>
  <c r="BB377" i="13"/>
  <c r="BA377" i="13"/>
  <c r="BB441" i="13"/>
  <c r="BA441" i="13"/>
  <c r="BA161" i="13"/>
  <c r="BB161" i="13"/>
  <c r="BB233" i="13"/>
  <c r="BA233" i="13"/>
  <c r="BA70" i="13"/>
  <c r="BB70" i="13"/>
  <c r="BB406" i="13"/>
  <c r="BA406" i="13"/>
  <c r="BA35" i="13"/>
  <c r="BB35" i="13"/>
  <c r="BA99" i="13"/>
  <c r="BB99" i="13"/>
  <c r="BB177" i="13"/>
  <c r="BB57" i="13"/>
  <c r="BA98" i="13"/>
  <c r="BB98" i="13"/>
  <c r="BA26" i="13"/>
  <c r="BB26" i="13"/>
  <c r="BA90" i="13"/>
  <c r="BB90" i="13"/>
  <c r="BA154" i="13"/>
  <c r="BB154" i="13"/>
  <c r="BA217" i="13"/>
  <c r="BB217" i="13"/>
  <c r="BA282" i="13"/>
  <c r="BB282" i="13"/>
  <c r="BB449" i="13"/>
  <c r="BA449" i="13"/>
  <c r="BB462" i="13"/>
  <c r="BA462" i="13"/>
  <c r="BA78" i="13"/>
  <c r="BB78" i="13"/>
  <c r="BA166" i="13"/>
  <c r="BB166" i="13"/>
  <c r="BA342" i="13"/>
  <c r="BB342" i="13"/>
  <c r="BA43" i="13"/>
  <c r="BB43" i="13"/>
  <c r="BA107" i="13"/>
  <c r="BB107" i="13"/>
  <c r="BA171" i="13"/>
  <c r="BB171" i="13"/>
  <c r="BA339" i="13"/>
  <c r="BB339" i="13"/>
  <c r="BA81" i="13"/>
  <c r="BB81" i="13"/>
  <c r="BB241" i="13"/>
  <c r="BA182" i="13"/>
  <c r="BB182" i="13"/>
  <c r="BA247" i="13"/>
  <c r="BB247" i="13"/>
  <c r="BB115" i="13"/>
  <c r="BA115" i="13"/>
  <c r="BA135" i="13"/>
  <c r="BB135" i="13"/>
  <c r="BA263" i="13"/>
  <c r="BB263" i="13"/>
  <c r="BB68" i="13"/>
  <c r="BA68" i="13"/>
  <c r="BB132" i="13"/>
  <c r="BA132" i="13"/>
  <c r="BB195" i="13"/>
  <c r="BA195" i="13"/>
  <c r="BB357" i="13"/>
  <c r="BA357" i="13"/>
  <c r="BA64" i="13"/>
  <c r="BB64" i="13"/>
  <c r="BB277" i="13"/>
  <c r="BA277" i="13"/>
  <c r="BA296" i="13"/>
  <c r="BB296" i="13"/>
  <c r="BB93" i="13"/>
  <c r="BA93" i="13"/>
  <c r="BB181" i="13"/>
  <c r="BA181" i="13"/>
  <c r="BA96" i="13"/>
  <c r="BB96" i="13"/>
  <c r="BA255" i="13"/>
  <c r="BB255" i="13"/>
  <c r="BA376" i="13"/>
  <c r="BB376" i="13"/>
  <c r="BB77" i="13"/>
  <c r="BA77" i="13"/>
  <c r="BB165" i="13"/>
  <c r="BA165" i="13"/>
  <c r="BA56" i="13"/>
  <c r="BB56" i="13"/>
  <c r="BA271" i="13"/>
  <c r="BB271" i="13"/>
  <c r="BB245" i="13"/>
  <c r="BA245" i="13"/>
  <c r="BA87" i="13"/>
  <c r="BB87" i="13"/>
  <c r="BA360" i="13"/>
  <c r="BB360" i="13"/>
  <c r="BB453" i="13"/>
  <c r="BA453" i="13"/>
  <c r="BA215" i="13"/>
  <c r="BB215" i="13"/>
  <c r="BB212" i="13"/>
  <c r="BA212" i="13"/>
  <c r="BB133" i="13"/>
  <c r="BA133" i="13"/>
  <c r="BB213" i="13"/>
  <c r="BA213" i="13"/>
  <c r="BA264" i="13"/>
  <c r="BB264" i="13"/>
  <c r="BB45" i="13"/>
  <c r="BA45" i="13"/>
  <c r="BB269" i="13"/>
  <c r="BA269" i="13"/>
  <c r="BA80" i="13"/>
  <c r="BB80" i="13"/>
  <c r="BA144" i="13"/>
  <c r="BB144" i="13"/>
  <c r="BA224" i="13"/>
  <c r="BB224" i="13"/>
  <c r="BB37" i="13"/>
  <c r="BA37" i="13"/>
  <c r="BB148" i="13"/>
  <c r="BA148" i="13"/>
  <c r="BB28" i="13"/>
  <c r="BA28" i="13"/>
  <c r="BB156" i="13"/>
  <c r="BA156" i="13"/>
  <c r="BB389" i="13"/>
  <c r="BA389" i="13"/>
  <c r="BB341" i="13"/>
  <c r="BA341" i="13"/>
  <c r="BA456" i="13"/>
  <c r="BB456" i="13"/>
  <c r="BA384" i="13"/>
  <c r="BB384" i="13"/>
  <c r="BB117" i="13"/>
  <c r="BA117" i="13"/>
  <c r="BB405" i="13"/>
  <c r="BA405" i="13"/>
  <c r="BA32" i="13"/>
  <c r="BB32" i="13"/>
  <c r="BA136" i="13"/>
  <c r="BB136" i="13"/>
  <c r="BB101" i="13"/>
  <c r="BA101" i="13"/>
  <c r="BB197" i="13"/>
  <c r="BA197" i="13"/>
  <c r="BB373" i="13"/>
  <c r="BA373" i="13"/>
  <c r="BB53" i="13"/>
  <c r="BA53" i="13"/>
  <c r="BB84" i="13"/>
  <c r="BA84" i="13"/>
  <c r="BA160" i="13"/>
  <c r="BB160" i="13"/>
  <c r="BB237" i="13"/>
  <c r="BA237" i="13"/>
  <c r="BA167" i="13"/>
  <c r="BB167" i="13"/>
  <c r="BA231" i="13"/>
  <c r="BB231" i="13"/>
  <c r="BB36" i="13"/>
  <c r="BA36" i="13"/>
  <c r="BB100" i="13"/>
  <c r="BA100" i="13"/>
  <c r="BB164" i="13"/>
  <c r="BA164" i="13"/>
  <c r="BB228" i="13"/>
  <c r="BA228" i="13"/>
  <c r="BB397" i="13"/>
  <c r="BA397" i="13"/>
  <c r="BA48" i="13"/>
  <c r="BB48" i="13"/>
  <c r="BB85" i="13"/>
  <c r="BA85" i="13"/>
  <c r="BB333" i="13"/>
  <c r="BA333" i="13"/>
  <c r="BA232" i="13"/>
  <c r="BB232" i="13"/>
  <c r="BB205" i="13"/>
  <c r="BA205" i="13"/>
  <c r="BA128" i="13"/>
  <c r="BB128" i="13"/>
  <c r="BA200" i="13"/>
  <c r="BB200" i="13"/>
  <c r="BA448" i="13"/>
  <c r="BB448" i="13"/>
  <c r="BB285" i="13"/>
  <c r="BA23" i="13"/>
  <c r="BB23" i="13"/>
  <c r="BB20" i="13"/>
  <c r="BA20" i="13"/>
  <c r="BA95" i="13"/>
  <c r="BB95" i="13"/>
  <c r="BA223" i="13"/>
  <c r="BB223" i="13"/>
  <c r="BB92" i="13"/>
  <c r="BA92" i="13"/>
  <c r="BA175" i="13"/>
  <c r="BB175" i="13"/>
  <c r="BB44" i="13"/>
  <c r="BA44" i="13"/>
  <c r="BB108" i="13"/>
  <c r="BA108" i="13"/>
  <c r="BB172" i="13"/>
  <c r="BA172" i="13"/>
  <c r="BB236" i="13"/>
  <c r="BA236" i="13"/>
  <c r="BA72" i="13"/>
  <c r="BB72" i="13"/>
  <c r="BB309" i="13"/>
  <c r="BA309" i="13"/>
  <c r="BB158" i="13"/>
  <c r="BA158" i="13"/>
  <c r="BB302" i="13"/>
  <c r="BA302" i="13"/>
  <c r="BA40" i="13"/>
  <c r="BB40" i="13"/>
  <c r="BB461" i="13"/>
  <c r="BA461" i="13"/>
  <c r="BA216" i="13"/>
  <c r="BB216" i="13"/>
  <c r="BB69" i="13"/>
  <c r="BA69" i="13"/>
  <c r="BA120" i="13"/>
  <c r="BB120" i="13"/>
  <c r="BB61" i="13"/>
  <c r="BA61" i="13"/>
  <c r="BB204" i="13"/>
  <c r="BA204" i="13"/>
  <c r="BB180" i="13"/>
  <c r="BA180" i="13"/>
  <c r="BB437" i="13"/>
  <c r="BA437" i="13"/>
  <c r="BB141" i="13"/>
  <c r="BA141" i="13"/>
  <c r="BB229" i="13"/>
  <c r="BA229" i="13"/>
  <c r="BB445" i="13"/>
  <c r="BA445" i="13"/>
  <c r="BA111" i="13"/>
  <c r="BB111" i="13"/>
  <c r="BB125" i="13"/>
  <c r="BA125" i="13"/>
  <c r="BB421" i="13"/>
  <c r="BA421" i="13"/>
  <c r="BB76" i="13"/>
  <c r="BA76" i="13"/>
  <c r="BA183" i="13"/>
  <c r="BB183" i="13"/>
  <c r="BB52" i="13"/>
  <c r="BA52" i="13"/>
  <c r="BB244" i="13"/>
  <c r="BA244" i="13"/>
  <c r="BA256" i="13"/>
  <c r="BB256" i="13"/>
  <c r="BB60" i="13"/>
  <c r="BA60" i="13"/>
  <c r="BB124" i="13"/>
  <c r="BA124" i="13"/>
  <c r="BB188" i="13"/>
  <c r="BA188" i="13"/>
  <c r="BB430" i="13"/>
  <c r="BA430" i="13"/>
  <c r="BB109" i="13"/>
  <c r="BA109" i="13"/>
  <c r="BB189" i="13"/>
  <c r="BB381" i="13"/>
  <c r="BA381" i="13"/>
  <c r="BA24" i="13"/>
  <c r="BB24" i="13"/>
  <c r="BA104" i="13"/>
  <c r="BB104" i="13"/>
  <c r="BB21" i="13"/>
  <c r="BA21" i="13"/>
  <c r="BB325" i="13"/>
  <c r="BA325" i="13"/>
  <c r="AZ17" i="13"/>
  <c r="AW17" i="13"/>
  <c r="AY17" i="13"/>
  <c r="AR469" i="13"/>
  <c r="G469" i="13"/>
  <c r="AY469" i="13" s="1"/>
  <c r="BA173" i="13" l="1"/>
  <c r="BB173" i="13"/>
  <c r="BA317" i="13"/>
  <c r="BB354" i="13"/>
  <c r="BA191" i="13"/>
  <c r="BB361" i="13"/>
  <c r="BA289" i="13"/>
  <c r="BA349" i="13"/>
  <c r="BB349" i="13"/>
  <c r="BB385" i="13"/>
  <c r="BA332" i="13"/>
  <c r="BA129" i="13"/>
  <c r="BB332" i="13"/>
  <c r="BB191" i="13"/>
  <c r="BA447" i="13"/>
  <c r="BA208" i="13"/>
  <c r="BB369" i="13"/>
  <c r="BA369" i="13"/>
  <c r="BA417" i="13"/>
  <c r="BB417" i="13"/>
  <c r="BA331" i="13"/>
  <c r="BA354" i="13"/>
  <c r="BB327" i="13"/>
  <c r="BA221" i="13"/>
  <c r="BB240" i="13"/>
  <c r="BA387" i="13"/>
  <c r="BA385" i="13"/>
  <c r="BB221" i="13"/>
  <c r="BA240" i="13"/>
  <c r="BB112" i="13"/>
  <c r="BB121" i="13"/>
  <c r="BB382" i="13"/>
  <c r="BB387" i="13"/>
  <c r="BA112" i="13"/>
  <c r="BB425" i="13"/>
  <c r="BB66" i="13"/>
  <c r="BA121" i="13"/>
  <c r="BA293" i="13"/>
  <c r="BA425" i="13"/>
  <c r="BA184" i="13"/>
  <c r="BA327" i="13"/>
  <c r="BB331" i="13"/>
  <c r="BA143" i="13"/>
  <c r="BB129" i="13"/>
  <c r="BA361" i="13"/>
  <c r="BB447" i="13"/>
  <c r="BB73" i="13"/>
  <c r="BB239" i="13"/>
  <c r="BA73" i="13"/>
  <c r="BA239" i="13"/>
  <c r="BB272" i="13"/>
  <c r="BA272" i="13"/>
  <c r="BA412" i="13"/>
  <c r="BB71" i="13"/>
  <c r="BA65" i="13"/>
  <c r="BB65" i="13"/>
  <c r="BB346" i="13"/>
  <c r="BB412" i="13"/>
  <c r="BA346" i="13"/>
  <c r="BB206" i="13"/>
  <c r="BA328" i="13"/>
  <c r="BB159" i="13"/>
  <c r="BA319" i="13"/>
  <c r="BA220" i="13"/>
  <c r="BA159" i="13"/>
  <c r="BB319" i="13"/>
  <c r="BA253" i="13"/>
  <c r="BB220" i="13"/>
  <c r="BB399" i="13"/>
  <c r="BA399" i="13"/>
  <c r="BB435" i="13"/>
  <c r="BA193" i="13"/>
  <c r="BB198" i="13"/>
  <c r="BA31" i="13"/>
  <c r="BA66" i="13"/>
  <c r="BA149" i="13"/>
  <c r="BB149" i="13"/>
  <c r="BA131" i="13"/>
  <c r="BB323" i="13"/>
  <c r="BB358" i="13"/>
  <c r="BA118" i="13"/>
  <c r="BB131" i="13"/>
  <c r="BA358" i="13"/>
  <c r="BB318" i="13"/>
  <c r="BB414" i="13"/>
  <c r="BA323" i="13"/>
  <c r="BA318" i="13"/>
  <c r="BB299" i="13"/>
  <c r="BA414" i="13"/>
  <c r="BA299" i="13"/>
  <c r="BA86" i="13"/>
  <c r="BB152" i="13"/>
  <c r="BA71" i="13"/>
  <c r="BA312" i="13"/>
  <c r="BB207" i="13"/>
  <c r="BB86" i="13"/>
  <c r="BA433" i="13"/>
  <c r="BB311" i="13"/>
  <c r="BA270" i="13"/>
  <c r="BA314" i="13"/>
  <c r="BA320" i="13"/>
  <c r="BA365" i="13"/>
  <c r="BB137" i="13"/>
  <c r="BB347" i="13"/>
  <c r="BA330" i="13"/>
  <c r="BB365" i="13"/>
  <c r="BA347" i="13"/>
  <c r="BB330" i="13"/>
  <c r="BA321" i="13"/>
  <c r="BA219" i="13"/>
  <c r="BB102" i="13"/>
  <c r="BB25" i="13"/>
  <c r="BA404" i="13"/>
  <c r="BA420" i="13"/>
  <c r="BB314" i="13"/>
  <c r="BB413" i="13"/>
  <c r="BB88" i="13"/>
  <c r="BB151" i="13"/>
  <c r="BA102" i="13"/>
  <c r="BA25" i="13"/>
  <c r="BB404" i="13"/>
  <c r="BB270" i="13"/>
  <c r="BA311" i="13"/>
  <c r="BA413" i="13"/>
  <c r="BB321" i="13"/>
  <c r="BB127" i="13"/>
  <c r="BA88" i="13"/>
  <c r="BA151" i="13"/>
  <c r="BB345" i="13"/>
  <c r="BB219" i="13"/>
  <c r="BA137" i="13"/>
  <c r="BA127" i="13"/>
  <c r="BA345" i="13"/>
  <c r="BB350" i="13"/>
  <c r="BA432" i="13"/>
  <c r="BB253" i="13"/>
  <c r="BA30" i="13"/>
  <c r="BA163" i="13"/>
  <c r="BB29" i="13"/>
  <c r="BA196" i="13"/>
  <c r="BB55" i="13"/>
  <c r="BB304" i="13"/>
  <c r="BB292" i="13"/>
  <c r="BB196" i="13"/>
  <c r="BA55" i="13"/>
  <c r="BA292" i="13"/>
  <c r="BA350" i="13"/>
  <c r="BB54" i="13"/>
  <c r="BA54" i="13"/>
  <c r="BB303" i="13"/>
  <c r="BA340" i="13"/>
  <c r="BA335" i="13"/>
  <c r="BA262" i="13"/>
  <c r="BB329" i="13"/>
  <c r="BA303" i="13"/>
  <c r="BB344" i="13"/>
  <c r="BA202" i="13"/>
  <c r="BA460" i="13"/>
  <c r="BB143" i="13"/>
  <c r="BB433" i="13"/>
  <c r="BB202" i="13"/>
  <c r="BA463" i="13"/>
  <c r="BA279" i="13"/>
  <c r="BB279" i="13"/>
  <c r="BB33" i="13"/>
  <c r="BA33" i="13"/>
  <c r="BB440" i="13"/>
  <c r="BA278" i="13"/>
  <c r="BA393" i="13"/>
  <c r="BB278" i="13"/>
  <c r="BB393" i="13"/>
  <c r="BB463" i="13"/>
  <c r="BB340" i="13"/>
  <c r="BB432" i="13"/>
  <c r="BB328" i="13"/>
  <c r="BA400" i="13"/>
  <c r="BB163" i="13"/>
  <c r="BA464" i="13"/>
  <c r="BA326" i="13"/>
  <c r="BB407" i="13"/>
  <c r="BB415" i="13"/>
  <c r="BA407" i="13"/>
  <c r="BB326" i="13"/>
  <c r="BB174" i="13"/>
  <c r="BA168" i="13"/>
  <c r="BB301" i="13"/>
  <c r="BB140" i="13"/>
  <c r="BB422" i="13"/>
  <c r="BA198" i="13"/>
  <c r="BB39" i="13"/>
  <c r="BB408" i="13"/>
  <c r="BA39" i="13"/>
  <c r="BA422" i="13"/>
  <c r="BA301" i="13"/>
  <c r="BB103" i="13"/>
  <c r="BA415" i="13"/>
  <c r="BB352" i="13"/>
  <c r="BA103" i="13"/>
  <c r="BB119" i="13"/>
  <c r="BA119" i="13"/>
  <c r="BB142" i="13"/>
  <c r="BA140" i="13"/>
  <c r="BA47" i="13"/>
  <c r="BB199" i="13"/>
  <c r="BB47" i="13"/>
  <c r="BB424" i="13"/>
  <c r="BA199" i="13"/>
  <c r="BA207" i="13"/>
  <c r="BB176" i="13"/>
  <c r="BB63" i="13"/>
  <c r="BB246" i="13"/>
  <c r="BB366" i="13"/>
  <c r="BA63" i="13"/>
  <c r="BA246" i="13"/>
  <c r="BA366" i="13"/>
  <c r="BA280" i="13"/>
  <c r="BB455" i="13"/>
  <c r="BB243" i="13"/>
  <c r="BB280" i="13"/>
  <c r="BA206" i="13"/>
  <c r="BA243" i="13"/>
  <c r="BA455" i="13"/>
  <c r="BB31" i="13"/>
  <c r="BA157" i="13"/>
  <c r="BB392" i="13"/>
  <c r="BB416" i="13"/>
  <c r="BB79" i="13"/>
  <c r="BA79" i="13"/>
  <c r="BA254" i="13"/>
  <c r="BA368" i="13"/>
  <c r="BA174" i="13"/>
  <c r="BB222" i="13"/>
  <c r="BB238" i="13"/>
  <c r="BA222" i="13"/>
  <c r="BA238" i="13"/>
  <c r="BB374" i="13"/>
  <c r="BA374" i="13"/>
  <c r="BB288" i="13"/>
  <c r="BA288" i="13"/>
  <c r="BB429" i="13"/>
  <c r="BB150" i="13"/>
  <c r="BA150" i="13"/>
  <c r="BA192" i="13"/>
  <c r="BA214" i="13"/>
  <c r="BA429" i="13"/>
  <c r="BB336" i="13"/>
  <c r="BA336" i="13"/>
  <c r="BB214" i="13"/>
  <c r="AZ469" i="13"/>
  <c r="BA17" i="13"/>
  <c r="BB17" i="13"/>
  <c r="AH469" i="13" l="1"/>
  <c r="N469" i="13"/>
  <c r="L469" i="13"/>
  <c r="K469" i="13"/>
  <c r="J469" i="13"/>
  <c r="I469" i="13"/>
  <c r="T34" i="21"/>
  <c r="T73" i="21"/>
  <c r="Z53" i="21"/>
  <c r="AV469" i="13" l="1"/>
  <c r="O469" i="13" l="1"/>
  <c r="AW469" i="13" s="1"/>
  <c r="Y469" i="13" l="1"/>
  <c r="BA469" i="13" s="1"/>
  <c r="BB469" i="1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55956EC-72BC-421C-A7EE-3D3673229EE8}" keepAlive="1" name="ThisWorkbookDataModel" description="Gegevens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E26FCB80-CF86-431F-BBDC-E3DC72B12F2A}" name="WorksheetConnection_testbestand.xlsx!Tabel1" type="102" refreshedVersion="6" minRefreshableVersion="5">
    <extLst>
      <ext xmlns:x15="http://schemas.microsoft.com/office/spreadsheetml/2010/11/main" uri="{DE250136-89BD-433C-8126-D09CA5730AF9}">
        <x15:connection id="Tabel1" autoDelete="1">
          <x15:rangePr sourceName="_xlcn.WorksheetConnection_testbestand.xlsxTabel11"/>
        </x15:connection>
      </ext>
    </extLst>
  </connection>
  <connection id="3" xr16:uid="{F0B582A5-39E7-4A43-BB55-77168F9D07D4}" name="WorksheetConnection_testbestand.xlsx!Tabel2" type="102" refreshedVersion="6" minRefreshableVersion="5">
    <extLst>
      <ext xmlns:x15="http://schemas.microsoft.com/office/spreadsheetml/2010/11/main" uri="{DE250136-89BD-433C-8126-D09CA5730AF9}">
        <x15:connection id="Tabel2">
          <x15:rangePr sourceName="_xlcn.WorksheetConnection_testbestand.xlsxTabel21"/>
        </x15:connection>
      </ext>
    </extLst>
  </connection>
</connections>
</file>

<file path=xl/sharedStrings.xml><?xml version="1.0" encoding="utf-8"?>
<sst xmlns="http://schemas.openxmlformats.org/spreadsheetml/2006/main" count="2538" uniqueCount="421">
  <si>
    <t>Straatnaam</t>
  </si>
  <si>
    <t>Meetmoment</t>
  </si>
  <si>
    <t>Capaciteit</t>
  </si>
  <si>
    <t>Bezetting</t>
  </si>
  <si>
    <t>Bezettingsgraad</t>
  </si>
  <si>
    <t>Datum</t>
  </si>
  <si>
    <t>Sectienummer</t>
  </si>
  <si>
    <t xml:space="preserve">Capaciteit </t>
  </si>
  <si>
    <t xml:space="preserve">Bezetting </t>
  </si>
  <si>
    <t>Bezetting vakken elektrisch opladen</t>
  </si>
  <si>
    <t>Bezetting vakken laden &amp; lossen</t>
  </si>
  <si>
    <t>Cap - Elektrisch</t>
  </si>
  <si>
    <t>Cap - LadenLossen</t>
  </si>
  <si>
    <t>Cap - Overig gereserveerd</t>
  </si>
  <si>
    <t>Bez - Openbaar</t>
  </si>
  <si>
    <t>Bez - Elektrisch</t>
  </si>
  <si>
    <t>Bez - LadenLossen</t>
  </si>
  <si>
    <t>Bez - Overig gereserveerd</t>
  </si>
  <si>
    <t>Bez - Foutparkeerders</t>
  </si>
  <si>
    <t>Bez - Obstakels</t>
  </si>
  <si>
    <t>Waarvan foutparkeerders</t>
  </si>
  <si>
    <t>Aandeel foutparkeerders</t>
  </si>
  <si>
    <t>Bezetting overig gereserveerde vakken</t>
  </si>
  <si>
    <t>Opmerking - foutparkeerders</t>
  </si>
  <si>
    <t>Opmerking - obstakels</t>
  </si>
  <si>
    <t>Opmerkingen - algemeen</t>
  </si>
  <si>
    <t>Totale openbare capaciteit</t>
  </si>
  <si>
    <t>Totale capaciteit</t>
  </si>
  <si>
    <t>Tabblad</t>
  </si>
  <si>
    <t>Toelichting</t>
  </si>
  <si>
    <t>Onderzoeksgebied</t>
  </si>
  <si>
    <t>Draaitabel (bezetting)</t>
  </si>
  <si>
    <t>Ruwe data (bezetting)</t>
  </si>
  <si>
    <t>Visualisaties (bezetting)</t>
  </si>
  <si>
    <t>Projectcode</t>
  </si>
  <si>
    <t>Opdrachtomschrijving</t>
  </si>
  <si>
    <t>Opdrachtgever</t>
  </si>
  <si>
    <t>Documentomschrijving</t>
  </si>
  <si>
    <t>Documentdatum</t>
  </si>
  <si>
    <t>Totale doelgroep capaciteit</t>
  </si>
  <si>
    <t>Bez - fout, canadees</t>
  </si>
  <si>
    <t>Bez - fout, anders</t>
  </si>
  <si>
    <t>Bez - doelgroep totaal</t>
  </si>
  <si>
    <t>Situatie tijdens meetmoment</t>
  </si>
  <si>
    <t>Totale bezetting</t>
  </si>
  <si>
    <t>Bez - Obstakel, openbaar</t>
  </si>
  <si>
    <t>Bez - Obstakel, doelgroep</t>
  </si>
  <si>
    <t xml:space="preserve"> Capaciteit</t>
  </si>
  <si>
    <t>Bezetting totaal</t>
  </si>
  <si>
    <t>Bezetting doelgroep</t>
  </si>
  <si>
    <t>Cap - Gehandicapten algemeen</t>
  </si>
  <si>
    <t>Cap - Gehandicapten kenteken</t>
  </si>
  <si>
    <t>Bez - Gehandicapten algemeen</t>
  </si>
  <si>
    <t>Bez - Gehandicapten kenteken</t>
  </si>
  <si>
    <t>Bezetting vakken gehandicapten algemeen</t>
  </si>
  <si>
    <t>Bezetting vakken gehandicapten kenteken</t>
  </si>
  <si>
    <t>Bezettingsgraad - bijzonder</t>
  </si>
  <si>
    <t>Bezettingsgraad - openbaar, bruto</t>
  </si>
  <si>
    <t>Bezettingsgraad - openbaar, netto</t>
  </si>
  <si>
    <t>Verklaring overbezetting</t>
  </si>
  <si>
    <t>Cap</t>
  </si>
  <si>
    <t>Bez</t>
  </si>
  <si>
    <t>%</t>
  </si>
  <si>
    <t>In dit tabblad treft u een overzichtskaart van het meetgebied. Per sectie zijn hier de bijbehorende sectienummers gevisualiseerd.</t>
  </si>
  <si>
    <t>In dit tabblad treft u de ruwe data die ten grondslag ligt aan de draaitabel van de bezetting. Deze data komt rechtstreeks vanuit de inwinning en is gespecificeerd naar onder meer datum, locatie en parkeervakcategorie waarop geparkeerd werd.</t>
  </si>
  <si>
    <t>Cap - Autodate</t>
  </si>
  <si>
    <t>Bez - Autodate</t>
  </si>
  <si>
    <t>Cap - Informeel</t>
  </si>
  <si>
    <t>Bez - Informeel</t>
  </si>
  <si>
    <t>Bez - Obstakel, informeel</t>
  </si>
  <si>
    <t>Bezettingsgraad - exclusief informeel</t>
  </si>
  <si>
    <t>In dit tabblad treft u grafieken welke de belangrijkste resultaten van het onderzoek samenvatten. Middels de slicers links in de weergave is het mogelijk om de getoonde resultaten te specificeren.</t>
  </si>
  <si>
    <t>In dit tabblad treft u een samengevat overzicht van de verdeling van de parkeerdruk van alle aangetroffen voertuigen. Middels de slicers links in de weergave is het mogelijk om de getoonde resultaten te specificeren.</t>
  </si>
  <si>
    <t>Parkeeronderzoek Woudrichem</t>
  </si>
  <si>
    <t>Gemeente Altena</t>
  </si>
  <si>
    <t>Databestand</t>
  </si>
  <si>
    <t>BU19590601-001</t>
  </si>
  <si>
    <t>BU19590601-002</t>
  </si>
  <si>
    <t>BU19590601-003</t>
  </si>
  <si>
    <t>BU19590601-004</t>
  </si>
  <si>
    <t>BU19590601-005</t>
  </si>
  <si>
    <t>BU19590601-006</t>
  </si>
  <si>
    <t>BU19590601-007</t>
  </si>
  <si>
    <t>BU19590601-008</t>
  </si>
  <si>
    <t>BU19590601-009</t>
  </si>
  <si>
    <t>BU19590601-010</t>
  </si>
  <si>
    <t>BU19590601-011</t>
  </si>
  <si>
    <t>BU19590601-012</t>
  </si>
  <si>
    <t>BU19590601-013</t>
  </si>
  <si>
    <t>BU19590601-014</t>
  </si>
  <si>
    <t>BU19590601-015</t>
  </si>
  <si>
    <t>BU19590601-016</t>
  </si>
  <si>
    <t>BU19590601-017</t>
  </si>
  <si>
    <t>BU19590601-018</t>
  </si>
  <si>
    <t>BU19590601-019</t>
  </si>
  <si>
    <t>BU19590601-020</t>
  </si>
  <si>
    <t>BU19590601-021</t>
  </si>
  <si>
    <t>BU19590601-022</t>
  </si>
  <si>
    <t>BU19590601-023</t>
  </si>
  <si>
    <t>BU19590601-024</t>
  </si>
  <si>
    <t>BU19590601-025</t>
  </si>
  <si>
    <t>BU19590601-026</t>
  </si>
  <si>
    <t>BU19590601-027</t>
  </si>
  <si>
    <t>BU19590601-028</t>
  </si>
  <si>
    <t>BU19590601-029</t>
  </si>
  <si>
    <t>BU19590601-030</t>
  </si>
  <si>
    <t>BU19590601-031</t>
  </si>
  <si>
    <t>BU19590601-032</t>
  </si>
  <si>
    <t>BU19590601-033</t>
  </si>
  <si>
    <t>BU19590601-034</t>
  </si>
  <si>
    <t>BU19590601-035</t>
  </si>
  <si>
    <t>BU19590601-036</t>
  </si>
  <si>
    <t>BU19590601-037</t>
  </si>
  <si>
    <t>BU19590601-038</t>
  </si>
  <si>
    <t>BU19590601-039</t>
  </si>
  <si>
    <t>BU19590601-040</t>
  </si>
  <si>
    <t>BU19590601-041</t>
  </si>
  <si>
    <t>BU19590601-042</t>
  </si>
  <si>
    <t>BU19590601-044</t>
  </si>
  <si>
    <t>BU19590601-045</t>
  </si>
  <si>
    <t>BU19590601-046</t>
  </si>
  <si>
    <t>BU19590601-047</t>
  </si>
  <si>
    <t>BU19590601-048</t>
  </si>
  <si>
    <t>BU19590601-049</t>
  </si>
  <si>
    <t>BU19590601-050</t>
  </si>
  <si>
    <t>BU19590601-051</t>
  </si>
  <si>
    <t>BU19590601-052</t>
  </si>
  <si>
    <t>BU19590601-053</t>
  </si>
  <si>
    <t>BU19590601-054</t>
  </si>
  <si>
    <t>BU19590601-055</t>
  </si>
  <si>
    <t>BU19590601-056</t>
  </si>
  <si>
    <t>BU19590601-057</t>
  </si>
  <si>
    <t>BU19590601-058</t>
  </si>
  <si>
    <t>BU19590601-059</t>
  </si>
  <si>
    <t>BU19590601-060</t>
  </si>
  <si>
    <t>BU19590601-061</t>
  </si>
  <si>
    <t>BU19590601-062</t>
  </si>
  <si>
    <t>BU19590601-063</t>
  </si>
  <si>
    <t>BU19590601-064</t>
  </si>
  <si>
    <t>BU19590602-001</t>
  </si>
  <si>
    <t>BU19590602-002</t>
  </si>
  <si>
    <t>BU19590602-003</t>
  </si>
  <si>
    <t>BU19590602-004</t>
  </si>
  <si>
    <t>BU19590602-005</t>
  </si>
  <si>
    <t>BU19590602-006</t>
  </si>
  <si>
    <t>BU19590602-007</t>
  </si>
  <si>
    <t>BU19590602-008</t>
  </si>
  <si>
    <t>BU19590602-009</t>
  </si>
  <si>
    <t>BU19590602-010</t>
  </si>
  <si>
    <t>BU19590602-011</t>
  </si>
  <si>
    <t>BU19590602-012</t>
  </si>
  <si>
    <t>BU19590602-013</t>
  </si>
  <si>
    <t>BU19590602-014</t>
  </si>
  <si>
    <t>BU19590602-015</t>
  </si>
  <si>
    <t>BU19590602-016</t>
  </si>
  <si>
    <t>BU19590602-017</t>
  </si>
  <si>
    <t>BU19590602-018</t>
  </si>
  <si>
    <t>BU19590602-019</t>
  </si>
  <si>
    <t>BU19590602-020</t>
  </si>
  <si>
    <t>BU19590602-021</t>
  </si>
  <si>
    <t>BU19590602-022</t>
  </si>
  <si>
    <t>BU19590602-023</t>
  </si>
  <si>
    <t>BU19590602-024</t>
  </si>
  <si>
    <t>BU19590602-025</t>
  </si>
  <si>
    <t>BU19590602-026</t>
  </si>
  <si>
    <t>BU19590602-027</t>
  </si>
  <si>
    <t>BU19590602-028</t>
  </si>
  <si>
    <t>BU19590602-029</t>
  </si>
  <si>
    <t>BU19590602-030</t>
  </si>
  <si>
    <t>BU19590602-031</t>
  </si>
  <si>
    <t>BU19590602-032</t>
  </si>
  <si>
    <t>BU19590602-033</t>
  </si>
  <si>
    <t>BU19590602-034</t>
  </si>
  <si>
    <t>BU19590602-035</t>
  </si>
  <si>
    <t>BU19590602-036</t>
  </si>
  <si>
    <t>BU19590602-037</t>
  </si>
  <si>
    <t>BU19590602-038</t>
  </si>
  <si>
    <t>BU19590602-039</t>
  </si>
  <si>
    <t>BU19590602-040</t>
  </si>
  <si>
    <t>BU19590602-041</t>
  </si>
  <si>
    <t>BU19590602-042</t>
  </si>
  <si>
    <t>BU19590602-043</t>
  </si>
  <si>
    <t>BU19590602-044</t>
  </si>
  <si>
    <t>BU19590602-045</t>
  </si>
  <si>
    <t>BU19590602-046</t>
  </si>
  <si>
    <t>BU19590602-047</t>
  </si>
  <si>
    <t>BU19590602-048</t>
  </si>
  <si>
    <t>BU19590602-049</t>
  </si>
  <si>
    <t>BU19590602-050</t>
  </si>
  <si>
    <t>BU19590602-051</t>
  </si>
  <si>
    <t>BU19590602-052</t>
  </si>
  <si>
    <t>BU19590602-053</t>
  </si>
  <si>
    <t>BU19590602-054</t>
  </si>
  <si>
    <t>BU19590602-055</t>
  </si>
  <si>
    <t>BU19590602-056</t>
  </si>
  <si>
    <t>BU19590602-057</t>
  </si>
  <si>
    <t>BU19590602-058</t>
  </si>
  <si>
    <t>BU19590602-059</t>
  </si>
  <si>
    <t>BU19590602-060</t>
  </si>
  <si>
    <t>BU19590602-061</t>
  </si>
  <si>
    <t>BU19590602-062</t>
  </si>
  <si>
    <t>BU19590602-063</t>
  </si>
  <si>
    <t>BU19590602-064</t>
  </si>
  <si>
    <t>BU19590602-065</t>
  </si>
  <si>
    <t>BU19590602-066</t>
  </si>
  <si>
    <t>BU19590602-067</t>
  </si>
  <si>
    <t>BU19590602-068</t>
  </si>
  <si>
    <t>BU19590602-069</t>
  </si>
  <si>
    <t>BU19590602-070</t>
  </si>
  <si>
    <t>BU19590602-071</t>
  </si>
  <si>
    <t>BU19590602-072</t>
  </si>
  <si>
    <t>BU19590602-073</t>
  </si>
  <si>
    <t>BU19590602-074</t>
  </si>
  <si>
    <t>BU19590602-075</t>
  </si>
  <si>
    <t>BU19590602-076</t>
  </si>
  <si>
    <t>BU19590602-077</t>
  </si>
  <si>
    <t>BU19590602-078</t>
  </si>
  <si>
    <t>BU19590602-079</t>
  </si>
  <si>
    <t>BU19590602-080</t>
  </si>
  <si>
    <t>BU19590602-081</t>
  </si>
  <si>
    <t>BU19590602-082</t>
  </si>
  <si>
    <t>BU19590602-083</t>
  </si>
  <si>
    <t>BU19590602-084</t>
  </si>
  <si>
    <t>BU19590602-085</t>
  </si>
  <si>
    <t>BU19590602-086</t>
  </si>
  <si>
    <t>BU19590602-087</t>
  </si>
  <si>
    <t>BU19590602-088</t>
  </si>
  <si>
    <t>BU19590602-089</t>
  </si>
  <si>
    <t>BU19590602-090</t>
  </si>
  <si>
    <t>BU19590602-091</t>
  </si>
  <si>
    <t>BU19590602-092</t>
  </si>
  <si>
    <t>BU19590602-093</t>
  </si>
  <si>
    <t>BU19590602-094</t>
  </si>
  <si>
    <t>BU19590602-095</t>
  </si>
  <si>
    <t>BU19590602-096</t>
  </si>
  <si>
    <t>BU19590602-097</t>
  </si>
  <si>
    <t>BU19590602-098</t>
  </si>
  <si>
    <t>BU19590602-099</t>
  </si>
  <si>
    <t>BU19590602-100</t>
  </si>
  <si>
    <t>BU19590602-101</t>
  </si>
  <si>
    <t>BU19590602-102</t>
  </si>
  <si>
    <t>BU19590602-103</t>
  </si>
  <si>
    <t>BU19590602-104</t>
  </si>
  <si>
    <t>BU19590602-105</t>
  </si>
  <si>
    <t>BU19590602-106</t>
  </si>
  <si>
    <t>BU19590602-107</t>
  </si>
  <si>
    <t>BU19590602-108</t>
  </si>
  <si>
    <t>BU19590602-109</t>
  </si>
  <si>
    <t>BU19590602-110</t>
  </si>
  <si>
    <t>BU19590602-111</t>
  </si>
  <si>
    <t>BU19590602-112</t>
  </si>
  <si>
    <t>BU19590602-113</t>
  </si>
  <si>
    <t>BU19590602-114</t>
  </si>
  <si>
    <t>BU19590602-115</t>
  </si>
  <si>
    <t>BU19590602-116</t>
  </si>
  <si>
    <t>BU19590602-117</t>
  </si>
  <si>
    <t>BU19590602-118</t>
  </si>
  <si>
    <t>BU19590602-119</t>
  </si>
  <si>
    <t>BU19590602-120</t>
  </si>
  <si>
    <t>BU19590602-121</t>
  </si>
  <si>
    <t>BU19590602-122</t>
  </si>
  <si>
    <t>BU19590602-123</t>
  </si>
  <si>
    <t>BU19590602-124</t>
  </si>
  <si>
    <t>BU19590602-125</t>
  </si>
  <si>
    <t>BU19590602-126</t>
  </si>
  <si>
    <t>BU19590602-127</t>
  </si>
  <si>
    <t>BU19590602-128</t>
  </si>
  <si>
    <t>BU19590602-129</t>
  </si>
  <si>
    <t>BU19590602-130</t>
  </si>
  <si>
    <t>BU19590602-131</t>
  </si>
  <si>
    <t>BU19590602-132</t>
  </si>
  <si>
    <t>BU19590602-133</t>
  </si>
  <si>
    <t>BU19590602-134</t>
  </si>
  <si>
    <t>BU19590602-135</t>
  </si>
  <si>
    <t>BU19590602-136</t>
  </si>
  <si>
    <t>BU19590602-137</t>
  </si>
  <si>
    <t>BU19590602-138</t>
  </si>
  <si>
    <t>BU19590602-139</t>
  </si>
  <si>
    <t>BU19590602-140</t>
  </si>
  <si>
    <t>BU19590602-141</t>
  </si>
  <si>
    <t>BU19590602-142</t>
  </si>
  <si>
    <t>BU19590602-143</t>
  </si>
  <si>
    <t>BU19590602-144</t>
  </si>
  <si>
    <t>BU19590602-145</t>
  </si>
  <si>
    <t>BU19590602-146</t>
  </si>
  <si>
    <t>BU19590602-147</t>
  </si>
  <si>
    <t>BU19590602-148</t>
  </si>
  <si>
    <t>BU19590602-149</t>
  </si>
  <si>
    <t>BU19590602-150</t>
  </si>
  <si>
    <t>BU19590602-151</t>
  </si>
  <si>
    <t>BU19590602-152</t>
  </si>
  <si>
    <t>BU19590602-153</t>
  </si>
  <si>
    <t>BU19590602-154</t>
  </si>
  <si>
    <t>BU19590602-155</t>
  </si>
  <si>
    <t>BU19590602-156</t>
  </si>
  <si>
    <t>BU19590602-157</t>
  </si>
  <si>
    <t>BU19590602-158</t>
  </si>
  <si>
    <t>BU19590602-159</t>
  </si>
  <si>
    <t>BU19590602-160</t>
  </si>
  <si>
    <t>BU19590602-161</t>
  </si>
  <si>
    <t>BU19590691-001</t>
  </si>
  <si>
    <t>Buurt</t>
  </si>
  <si>
    <t>0000 tot 0600</t>
  </si>
  <si>
    <t>1400 tot 1700</t>
  </si>
  <si>
    <t>Woudrichem noord</t>
  </si>
  <si>
    <t>Woudrichem zuid</t>
  </si>
  <si>
    <t>Buitengebied Woudrichem</t>
  </si>
  <si>
    <t>Stadshaven</t>
  </si>
  <si>
    <t>Kerkstraat</t>
  </si>
  <si>
    <t>Rijkswal</t>
  </si>
  <si>
    <t>Molenstraat</t>
  </si>
  <si>
    <t>Hoogstraat</t>
  </si>
  <si>
    <t>Maaspunt</t>
  </si>
  <si>
    <t>Daalderstraat</t>
  </si>
  <si>
    <t>Schoolstraat</t>
  </si>
  <si>
    <t>Janus Baksbastion</t>
  </si>
  <si>
    <t>Hugo de Grootstraat</t>
  </si>
  <si>
    <t>Vissersdijk</t>
  </si>
  <si>
    <t>Nieuwstad</t>
  </si>
  <si>
    <t>Spieringstraat</t>
  </si>
  <si>
    <t>Bagijnestraat</t>
  </si>
  <si>
    <t>Landpoortstraat</t>
  </si>
  <si>
    <t>Kloosterhof</t>
  </si>
  <si>
    <t>Groenendijk</t>
  </si>
  <si>
    <t>Prins Willem van Oranjestraat</t>
  </si>
  <si>
    <t>Graaf van Hornestraat</t>
  </si>
  <si>
    <t>Arsenaal</t>
  </si>
  <si>
    <t>Graaf van Egmontpad</t>
  </si>
  <si>
    <t>Jacoba van Beierenstraat</t>
  </si>
  <si>
    <t>Koepoortstraat</t>
  </si>
  <si>
    <t>Adriaan van Alkmaarstraat</t>
  </si>
  <si>
    <t>Burgemeester van der Lelystraat</t>
  </si>
  <si>
    <t>Schapendam</t>
  </si>
  <si>
    <t>Pieter Maasstraat</t>
  </si>
  <si>
    <t>Watersportvereniging 'T Gatje</t>
  </si>
  <si>
    <t>Sluis</t>
  </si>
  <si>
    <t>Burgemeester van Rijswijkstraat</t>
  </si>
  <si>
    <t>Fortstraat</t>
  </si>
  <si>
    <t>Burgemeester Verhagenstraat</t>
  </si>
  <si>
    <t>Wethouder Kuijpersstraat</t>
  </si>
  <si>
    <t>Wethouder Viveenstraat</t>
  </si>
  <si>
    <t>Jettebosstraat</t>
  </si>
  <si>
    <t>Wethouder Kentiestraat</t>
  </si>
  <si>
    <t>Jettebospad</t>
  </si>
  <si>
    <t>B.A. van der Colffstraat</t>
  </si>
  <si>
    <t>Wethouder de Joodestraat</t>
  </si>
  <si>
    <t>Merweplein</t>
  </si>
  <si>
    <t>Elftstraat</t>
  </si>
  <si>
    <t>Acacialaan</t>
  </si>
  <si>
    <t>Lemmenskampweg</t>
  </si>
  <si>
    <t>Benjaminslaan</t>
  </si>
  <si>
    <t>Kastanjelaan</t>
  </si>
  <si>
    <t>Steurstraat</t>
  </si>
  <si>
    <t>Waalplein</t>
  </si>
  <si>
    <t>Dennenlaan</t>
  </si>
  <si>
    <t>Middelvaart</t>
  </si>
  <si>
    <t>Baarsplein</t>
  </si>
  <si>
    <t>Fintstraat</t>
  </si>
  <si>
    <t>Zalmstraat</t>
  </si>
  <si>
    <t>Berkenlaan</t>
  </si>
  <si>
    <t>Larixlaan</t>
  </si>
  <si>
    <t>Voornplein</t>
  </si>
  <si>
    <t>Lindenlaan</t>
  </si>
  <si>
    <t>Poortershof</t>
  </si>
  <si>
    <t>Drossaard</t>
  </si>
  <si>
    <t>Postweide</t>
  </si>
  <si>
    <t>Oude Ban</t>
  </si>
  <si>
    <t>V.V. Woudrichem</t>
  </si>
  <si>
    <t>Magistraat</t>
  </si>
  <si>
    <t>Goudenregenhof</t>
  </si>
  <si>
    <t>Iepenlaan</t>
  </si>
  <si>
    <t>'t Rond</t>
  </si>
  <si>
    <t>Raadhuisplein</t>
  </si>
  <si>
    <t>Schepen</t>
  </si>
  <si>
    <t>Schout</t>
  </si>
  <si>
    <t>Eikenlaan</t>
  </si>
  <si>
    <t>Baljuw</t>
  </si>
  <si>
    <t>Heemraad</t>
  </si>
  <si>
    <t>Citadel</t>
  </si>
  <si>
    <t>Almkerkseweg</t>
  </si>
  <si>
    <t>Ravelijn</t>
  </si>
  <si>
    <t>Bastion</t>
  </si>
  <si>
    <t>Dijkgraaf</t>
  </si>
  <si>
    <t>Lunet</t>
  </si>
  <si>
    <t>Kazemat</t>
  </si>
  <si>
    <t>Schans</t>
  </si>
  <si>
    <t>Bez - Privaat</t>
  </si>
  <si>
    <t>Cap - Privaat</t>
  </si>
  <si>
    <t>Op stoep of gras</t>
  </si>
  <si>
    <t>overig</t>
  </si>
  <si>
    <t>parkeerverbod</t>
  </si>
  <si>
    <t>Voor inrit of garage</t>
  </si>
  <si>
    <t>combinatie</t>
  </si>
  <si>
    <t>weg te smal</t>
  </si>
  <si>
    <t>nabij bocht</t>
  </si>
  <si>
    <t>aanhangwagen(s)</t>
  </si>
  <si>
    <t>afvalcontainer(s)</t>
  </si>
  <si>
    <t>caravan(s)</t>
  </si>
  <si>
    <t>bouwgerelateerd</t>
  </si>
  <si>
    <t>1x weg te smal, 1x voor inrit</t>
  </si>
  <si>
    <t>springkussen</t>
  </si>
  <si>
    <t>Overbezetting door foutparkeren</t>
  </si>
  <si>
    <t>Overbezetting door compact parkeren</t>
  </si>
  <si>
    <t>Overbezetting door fout- en compact parkeren</t>
  </si>
  <si>
    <t>Korte, enkele oprit zonder garage</t>
  </si>
  <si>
    <t>Korte, dubbele oprit zonder garage</t>
  </si>
  <si>
    <t>Korte, enkele oprit met garage</t>
  </si>
  <si>
    <t>Korte, dubbele oprit met garage</t>
  </si>
  <si>
    <t>Lange, enkele oprit zonder garage</t>
  </si>
  <si>
    <t>Lange, dubbele oprit zonder garage</t>
  </si>
  <si>
    <t>Lange, enkele oprit met garage</t>
  </si>
  <si>
    <t>Lange, dubbele oprit met garage</t>
  </si>
  <si>
    <t>Bezettingsgraad - privé</t>
  </si>
  <si>
    <t xml:space="preserve">Cap - Privaat </t>
  </si>
  <si>
    <t xml:space="preserve"> Bez - Privaat</t>
  </si>
  <si>
    <t xml:space="preserve"> % - Privaat</t>
  </si>
  <si>
    <t>Grand Total</t>
  </si>
  <si>
    <t>Op d'n Bol</t>
  </si>
  <si>
    <t>Ja</t>
  </si>
  <si>
    <t>Vesting/Vesting Extra</t>
  </si>
  <si>
    <t>Nee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</si>
</sst>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9" x14ac:knownFonts="1">
    <font>
      <sz val="11"/>
      <color rgb="FF000000"/>
      <name val="Calibri"/>
      <family val="2"/>
    </font>
    <font>
      <sz val="11"/>
      <color rgb="FF000000"/>
      <name val="Calibri"/>
      <family val="2"/>
    </font>
    <font>
      <b/>
      <sz val="11"/>
      <color rgb="FF000000"/>
      <name val="Calibri"/>
      <family val="2"/>
    </font>
    <font>
      <sz val="8"/>
      <name val="Calibri"/>
      <family val="2"/>
    </font>
    <font>
      <b/>
      <sz val="14"/>
      <color theme="3" tint="-0.499984740745262"/>
      <name val="Calibri"/>
      <family val="2"/>
    </font>
    <font>
      <sz val="11"/>
      <color theme="1"/>
      <name val="Calibri"/>
      <family val="2"/>
    </font>
    <font>
      <sz val="10"/>
      <color theme="1"/>
      <name val="Arial"/>
      <family val="2"/>
    </font>
    <font>
      <b/>
      <sz val="11"/>
      <color theme="2"/>
      <name val="Calibri"/>
      <family val="2"/>
    </font>
    <font>
      <sz val="10"/>
      <name val="Arial"/>
      <family val="2"/>
    </font>
  </fonts>
  <fills count="2">
    <fill>
      <patternFill patternType="none"/>
    </fill>
    <fill>
      <patternFill patternType="gray125"/>
    </fill>
  </fills>
  <borders count="1">
    <border>
      <left/>
      <right/>
      <top/>
      <bottom/>
      <diagonal/>
    </border>
  </borders>
  <cellStyleXfs count="2">
    <xf numFmtId="0" fontId="0" fillId="0" borderId="0" applyBorder="0"/>
    <xf numFmtId="9" fontId="1" fillId="0" borderId="0" applyFont="0" applyFill="0" applyBorder="0" applyAlignment="0" applyProtection="0"/>
  </cellStyleXfs>
  <cellXfs count="43">
    <xf numFmtId="0" fontId="0" fillId="0" borderId="0" xfId="0"/>
    <xf numFmtId="0" fontId="0" fillId="0" borderId="0" xfId="0" applyAlignment="1">
      <alignment horizontal="left"/>
    </xf>
    <xf numFmtId="0" fontId="2" fillId="0" borderId="0" xfId="0" applyFont="1" applyAlignment="1">
      <alignment vertical="top" wrapText="1"/>
    </xf>
    <xf numFmtId="0" fontId="2" fillId="0" borderId="0" xfId="0" applyFont="1" applyAlignment="1">
      <alignment horizontal="center" vertical="top" wrapText="1"/>
    </xf>
    <xf numFmtId="0" fontId="0" fillId="0" borderId="0" xfId="0" applyAlignment="1">
      <alignment horizontal="center"/>
    </xf>
    <xf numFmtId="9" fontId="0" fillId="0" borderId="0" xfId="1" applyFont="1" applyFill="1" applyAlignment="1" applyProtection="1">
      <alignment horizontal="center"/>
    </xf>
    <xf numFmtId="0" fontId="0" fillId="0" borderId="0" xfId="0" applyAlignment="1">
      <alignment horizontal="left" vertical="top" wrapText="1"/>
    </xf>
    <xf numFmtId="0" fontId="0" fillId="0" borderId="0" xfId="0" applyAlignment="1">
      <alignment horizontal="center" vertical="top" wrapText="1"/>
    </xf>
    <xf numFmtId="9" fontId="0" fillId="0" borderId="0" xfId="0" applyNumberFormat="1" applyAlignment="1">
      <alignment horizontal="center"/>
    </xf>
    <xf numFmtId="0" fontId="0" fillId="0" borderId="0" xfId="0" applyAlignment="1">
      <alignment horizontal="left" indent="1"/>
    </xf>
    <xf numFmtId="0" fontId="2" fillId="0" borderId="0" xfId="0" applyFont="1" applyAlignment="1">
      <alignment vertical="top"/>
    </xf>
    <xf numFmtId="164" fontId="0" fillId="0" borderId="0" xfId="0" applyNumberFormat="1" applyAlignment="1">
      <alignment horizontal="left"/>
    </xf>
    <xf numFmtId="0" fontId="2" fillId="0" borderId="0" xfId="0" applyFont="1" applyAlignment="1">
      <alignment horizontal="left" vertical="top" wrapText="1"/>
    </xf>
    <xf numFmtId="1" fontId="0" fillId="0" borderId="0" xfId="0" applyNumberFormat="1" applyAlignment="1">
      <alignment horizontal="center"/>
    </xf>
    <xf numFmtId="9" fontId="0" fillId="0" borderId="0" xfId="1" applyFont="1" applyFill="1" applyAlignment="1" applyProtection="1"/>
    <xf numFmtId="0" fontId="2" fillId="0" borderId="0" xfId="0" applyFont="1" applyAlignment="1">
      <alignment wrapText="1"/>
    </xf>
    <xf numFmtId="0" fontId="0" fillId="0" borderId="0" xfId="0" applyAlignment="1">
      <alignment wrapText="1"/>
    </xf>
    <xf numFmtId="0" fontId="0" fillId="0" borderId="0" xfId="0" applyAlignment="1">
      <alignment horizontal="left" wrapText="1"/>
    </xf>
    <xf numFmtId="3" fontId="0" fillId="0" borderId="0" xfId="0" applyNumberFormat="1" applyAlignment="1">
      <alignment horizontal="left" wrapText="1"/>
    </xf>
    <xf numFmtId="14" fontId="0" fillId="0" borderId="0" xfId="0" applyNumberFormat="1"/>
    <xf numFmtId="14" fontId="0" fillId="0" borderId="0" xfId="0" applyNumberFormat="1" applyAlignment="1">
      <alignment horizontal="left" wrapText="1"/>
    </xf>
    <xf numFmtId="0" fontId="5" fillId="0" borderId="0" xfId="0" applyFont="1"/>
    <xf numFmtId="1" fontId="2" fillId="0" borderId="0" xfId="0" applyNumberFormat="1" applyFont="1" applyAlignment="1">
      <alignment horizontal="center"/>
    </xf>
    <xf numFmtId="9" fontId="2" fillId="0" borderId="0" xfId="0" applyNumberFormat="1" applyFont="1" applyAlignment="1">
      <alignment horizontal="center"/>
    </xf>
    <xf numFmtId="164" fontId="5" fillId="0" borderId="0" xfId="0" applyNumberFormat="1" applyFont="1" applyAlignment="1">
      <alignment horizontal="center"/>
    </xf>
    <xf numFmtId="0" fontId="5" fillId="0" borderId="0" xfId="0" applyFont="1" applyAlignment="1">
      <alignment horizontal="center"/>
    </xf>
    <xf numFmtId="164" fontId="7" fillId="0" borderId="0" xfId="0" applyNumberFormat="1" applyFont="1" applyAlignment="1">
      <alignment horizontal="left" vertical="top" wrapText="1"/>
    </xf>
    <xf numFmtId="0" fontId="7" fillId="0" borderId="0" xfId="0" applyFont="1" applyAlignment="1">
      <alignment horizontal="left" vertical="top" wrapText="1"/>
    </xf>
    <xf numFmtId="0" fontId="8" fillId="0" borderId="0" xfId="0" applyFont="1" applyBorder="1"/>
    <xf numFmtId="1" fontId="6" fillId="0" borderId="0" xfId="0" applyNumberFormat="1" applyFont="1" applyBorder="1" applyAlignment="1">
      <alignment horizontal="center"/>
    </xf>
    <xf numFmtId="0" fontId="6" fillId="0" borderId="0" xfId="0" applyFont="1" applyBorder="1" applyAlignment="1">
      <alignment horizontal="center"/>
    </xf>
    <xf numFmtId="0" fontId="6" fillId="0" borderId="0" xfId="0" applyFont="1" applyBorder="1" applyAlignment="1">
      <alignment vertical="top"/>
    </xf>
    <xf numFmtId="9" fontId="0" fillId="0" borderId="0" xfId="0" applyNumberFormat="1" applyAlignment="1">
      <alignment horizontal="center" vertical="top" wrapText="1"/>
    </xf>
    <xf numFmtId="1" fontId="6" fillId="0" borderId="0" xfId="0" applyNumberFormat="1" applyFont="1" applyAlignment="1">
      <alignment horizontal="center"/>
    </xf>
    <xf numFmtId="1" fontId="6" fillId="0" borderId="0" xfId="0" applyNumberFormat="1" applyFont="1" applyBorder="1" applyAlignment="1">
      <alignment horizontal="center" vertical="top"/>
    </xf>
    <xf numFmtId="0" fontId="6" fillId="0" borderId="0" xfId="0" applyFont="1" applyBorder="1" applyAlignment="1">
      <alignment horizontal="center" vertical="top"/>
    </xf>
    <xf numFmtId="0" fontId="6" fillId="0" borderId="0" xfId="0" applyFont="1" applyBorder="1" applyAlignment="1">
      <alignment horizontal="left"/>
    </xf>
    <xf numFmtId="0" fontId="6" fillId="0" borderId="0" xfId="0" applyFont="1" applyBorder="1" applyAlignment="1">
      <alignment horizontal="left" vertical="center"/>
    </xf>
    <xf numFmtId="0" fontId="5" fillId="0" borderId="0" xfId="0" applyFont="1" applyAlignment="1">
      <alignment horizontal="left"/>
    </xf>
    <xf numFmtId="164" fontId="6" fillId="0" borderId="0" xfId="0" applyNumberFormat="1" applyFont="1" applyBorder="1" applyAlignment="1">
      <alignment horizontal="left"/>
    </xf>
    <xf numFmtId="164" fontId="6" fillId="0" borderId="0" xfId="0" applyNumberFormat="1" applyFont="1" applyBorder="1" applyAlignment="1">
      <alignment horizontal="left" vertical="center"/>
    </xf>
    <xf numFmtId="164" fontId="5" fillId="0" borderId="0" xfId="0" applyNumberFormat="1" applyFont="1" applyAlignment="1">
      <alignment horizontal="left"/>
    </xf>
    <xf numFmtId="0" fontId="4" fillId="0" borderId="0" xfId="0" applyFont="1" applyAlignment="1">
      <alignment horizontal="center"/>
    </xf>
  </cellXfs>
  <cellStyles count="2">
    <cellStyle name="Procent" xfId="1" builtinId="5"/>
    <cellStyle name="Standaard" xfId="0" builtinId="0"/>
  </cellStyles>
  <dxfs count="173">
    <dxf>
      <numFmt numFmtId="13" formatCode="0%"/>
      <alignment horizontal="center" vertical="bottom" textRotation="0" wrapText="0" indent="0" justifyLastLine="0" shrinkToFit="0" readingOrder="0"/>
    </dxf>
    <dxf>
      <font>
        <b/>
        <i val="0"/>
        <strike val="0"/>
        <condense val="0"/>
        <extend val="0"/>
        <outline val="0"/>
        <shadow val="0"/>
        <u val="none"/>
        <vertAlign val="baseline"/>
        <sz val="11"/>
        <color rgb="FF000000"/>
        <name val="Calibri"/>
        <family val="2"/>
        <scheme val="none"/>
      </font>
      <numFmt numFmtId="13" formatCode="0%"/>
      <fill>
        <patternFill patternType="none">
          <fgColor indexed="64"/>
          <bgColor indexed="65"/>
        </patternFill>
      </fill>
      <alignment horizontal="center" vertical="bottom" textRotation="0" wrapText="0" indent="0" justifyLastLine="0" shrinkToFit="0" readingOrder="0"/>
      <protection locked="1" hidden="0"/>
    </dxf>
    <dxf>
      <numFmt numFmtId="13" formatCode="0%"/>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3" formatCode="0%"/>
      <fill>
        <patternFill patternType="none">
          <fgColor indexed="64"/>
          <bgColor indexed="65"/>
        </patternFill>
      </fill>
      <alignment horizontal="center" vertical="bottom" textRotation="0" wrapText="0" indent="0" justifyLastLine="0" shrinkToFit="0" readingOrder="0"/>
      <protection locked="1" hidden="0"/>
    </dxf>
    <dxf>
      <numFmt numFmtId="13" formatCode="0%"/>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3" formatCode="0%"/>
      <fill>
        <patternFill patternType="none">
          <fgColor indexed="64"/>
          <bgColor indexed="65"/>
        </patternFill>
      </fill>
      <alignment horizontal="center" vertical="bottom" textRotation="0" wrapText="0" indent="0" justifyLastLine="0" shrinkToFit="0" readingOrder="0"/>
      <protection locked="1" hidden="0"/>
    </dxf>
    <dxf>
      <numFmt numFmtId="13" formatCode="0%"/>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3" formatCode="0%"/>
      <fill>
        <patternFill patternType="none">
          <fgColor indexed="64"/>
          <bgColor indexed="65"/>
        </patternFill>
      </fill>
      <alignment horizontal="center" vertical="bottom" textRotation="0" wrapText="0" indent="0" justifyLastLine="0" shrinkToFit="0" readingOrder="0"/>
      <protection locked="1" hidden="0"/>
    </dxf>
    <dxf>
      <numFmt numFmtId="13" formatCode="0%"/>
      <alignment horizontal="center" vertical="bottom" textRotation="0" wrapText="0" indent="0" justifyLastLine="0" shrinkToFit="0" readingOrder="0"/>
    </dxf>
    <dxf>
      <numFmt numFmtId="13" formatCode="0%"/>
      <alignment horizontal="center" vertical="bottom" textRotation="0" wrapText="0" indent="0" justifyLastLine="0" shrinkToFit="0" readingOrder="0"/>
    </dxf>
    <dxf>
      <numFmt numFmtId="13" formatCode="0%"/>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3" formatCode="0%"/>
      <fill>
        <patternFill patternType="none">
          <fgColor indexed="64"/>
          <bgColor indexed="65"/>
        </patternFill>
      </fill>
      <alignment horizontal="center" vertical="bottom" textRotation="0" wrapText="0" indent="0" justifyLastLine="0" shrinkToFit="0" readingOrder="0"/>
      <protection locked="1" hidden="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alignment horizontal="left" vertical="bottom" textRotation="0" wrapText="0" indent="0" justifyLastLine="0" shrinkToFit="0" readingOrder="0"/>
    </dxf>
    <dxf>
      <alignment horizontal="left" textRotation="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dxf>
    <dxf>
      <alignment horizontal="center" vertical="bottom" textRotation="0" wrapText="0" indent="0" justifyLastLine="0" shrinkToFit="0" readingOrder="0"/>
    </dxf>
    <dxf>
      <font>
        <b/>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numFmt numFmtId="1" formatCode="0"/>
      <alignment horizontal="center" vertical="bottom" textRotation="0" wrapText="0" indent="0" justifyLastLine="0" shrinkToFit="0" readingOrder="0"/>
    </dxf>
    <dxf>
      <font>
        <b/>
        <i val="0"/>
        <strike val="0"/>
        <condense val="0"/>
        <extend val="0"/>
        <outline val="0"/>
        <shadow val="0"/>
        <u val="none"/>
        <vertAlign val="baseline"/>
        <sz val="11"/>
        <color rgb="FF000000"/>
        <name val="Calibri"/>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alignment horizontal="center" vertical="bottom" textRotation="0" wrapText="0" indent="0" justifyLastLine="0" shrinkToFit="0" readingOrder="0"/>
    </dxf>
    <dxf>
      <font>
        <b val="0"/>
        <strike val="0"/>
        <outline val="0"/>
        <shadow val="0"/>
        <u val="none"/>
        <vertAlign val="baseline"/>
        <sz val="10"/>
        <color theme="1"/>
        <name val="Arial"/>
        <family val="2"/>
        <scheme val="none"/>
      </font>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strike val="0"/>
        <outline val="0"/>
        <shadow val="0"/>
        <u val="none"/>
        <vertAlign val="baseline"/>
        <sz val="10"/>
        <color theme="1"/>
        <name val="Arial"/>
        <family val="2"/>
        <scheme val="none"/>
      </font>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 formatCode="0"/>
      <fill>
        <patternFill patternType="none">
          <fgColor indexed="64"/>
          <bgColor indexed="65"/>
        </patternFill>
      </fill>
      <alignment horizontal="general" vertical="top" textRotation="0" wrapText="0" indent="0" justifyLastLine="0" shrinkToFit="0" readingOrder="0"/>
      <protection locked="1" hidden="0"/>
    </dxf>
    <dxf>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center" vertical="top" textRotation="0" wrapText="0" indent="0" justifyLastLine="0" shrinkToFit="0" readingOrder="0"/>
      <protection locked="1" hidden="0"/>
    </dxf>
    <dxf>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center" vertical="top" textRotation="0" wrapText="0" indent="0" justifyLastLine="0" shrinkToFit="0" readingOrder="0"/>
      <protection locked="1" hidden="0"/>
    </dxf>
    <dxf>
      <numFmt numFmtId="1" formatCode="0"/>
      <alignment horizontal="center" vertical="bottom" textRotation="0" wrapText="0" indent="0" justifyLastLine="0" shrinkToFit="0" readingOrder="0"/>
    </dxf>
    <dxf>
      <font>
        <strike val="0"/>
        <outline val="0"/>
        <shadow val="0"/>
        <u val="none"/>
        <vertAlign val="baseline"/>
        <sz val="10"/>
        <color theme="1"/>
        <name val="Arial"/>
        <family val="2"/>
        <scheme val="none"/>
      </font>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numFmt numFmtId="1" formatCode="0"/>
      <alignment horizontal="center" vertical="bottom" textRotation="0" wrapText="0" indent="0" justifyLastLine="0" shrinkToFit="0" readingOrder="0"/>
    </dxf>
    <dxf>
      <font>
        <b val="0"/>
        <strike val="0"/>
        <outline val="0"/>
        <shadow val="0"/>
        <u val="none"/>
        <vertAlign val="baseline"/>
        <sz val="10"/>
        <color theme="1"/>
        <name val="Arial"/>
        <family val="2"/>
        <scheme val="none"/>
      </font>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numFmt numFmtId="1" formatCode="0"/>
      <alignment horizontal="center" vertical="bottom" textRotation="0" wrapText="0" indent="0" justifyLastLine="0" shrinkToFit="0" readingOrder="0"/>
    </dxf>
    <dxf>
      <font>
        <b val="0"/>
        <strike val="0"/>
        <outline val="0"/>
        <shadow val="0"/>
        <u val="none"/>
        <vertAlign val="baseline"/>
        <sz val="10"/>
        <color theme="1"/>
        <name val="Arial"/>
        <family val="2"/>
        <scheme val="none"/>
      </font>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1" hidden="0"/>
    </dxf>
    <dxf>
      <alignment horizontal="center" vertical="bottom" textRotation="0" wrapText="0" indent="0" justifyLastLine="0" shrinkToFit="0" readingOrder="0"/>
    </dxf>
    <dxf>
      <font>
        <b val="0"/>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font>
        <b val="0"/>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alignment horizontal="center" vertical="bottom" textRotation="0" wrapText="0" indent="0" justifyLastLine="0" shrinkToFit="0" readingOrder="0"/>
    </dxf>
    <dxf>
      <font>
        <b val="0"/>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val="0"/>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alignment horizontal="center" vertical="bottom" textRotation="0" wrapText="0" indent="0" justifyLastLine="0" shrinkToFit="0" readingOrder="0"/>
    </dxf>
    <dxf>
      <font>
        <b val="0"/>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alignment horizontal="center" vertical="bottom" textRotation="0" wrapText="0" indent="0" justifyLastLine="0" shrinkToFit="0" readingOrder="0"/>
    </dxf>
    <dxf>
      <font>
        <b val="0"/>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alignment horizontal="center" vertical="bottom" textRotation="0" wrapText="0" indent="0" justifyLastLine="0" shrinkToFit="0" readingOrder="0"/>
    </dxf>
    <dxf>
      <font>
        <b val="0"/>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0"/>
        <color theme="1"/>
        <name val="Arial"/>
        <charset val="1"/>
        <scheme val="none"/>
      </font>
      <numFmt numFmtId="0" formatCode="General"/>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none"/>
      </font>
      <numFmt numFmtId="164" formatCode="[$-F800]dddd\,\ mmmm\ dd\,\ yyyy"/>
      <alignment horizontal="center" vertical="bottom" textRotation="0" wrapText="0" indent="0" justifyLastLine="0" shrinkToFit="0" readingOrder="0"/>
    </dxf>
    <dxf>
      <font>
        <b val="0"/>
        <i val="0"/>
        <strike val="0"/>
        <condense val="0"/>
        <extend val="0"/>
        <outline val="0"/>
        <shadow val="0"/>
        <u val="none"/>
        <vertAlign val="baseline"/>
        <sz val="10"/>
        <color theme="1"/>
        <name val="Arial"/>
        <charset val="1"/>
        <scheme val="none"/>
      </font>
      <numFmt numFmtId="164" formatCode="[$-F800]dddd\,\ mmmm\ dd\,\ yyyy"/>
      <fill>
        <patternFill patternType="none">
          <fgColor indexed="64"/>
          <bgColor indexed="65"/>
        </patternFill>
      </fill>
      <alignment horizontal="left" vertical="bottom" textRotation="0" wrapText="0" indent="0" justifyLastLine="0" shrinkToFit="0" readingOrder="0"/>
      <protection locked="1" hidden="0"/>
    </dxf>
    <dxf>
      <alignment horizontal="left" vertical="bottom" textRotation="0" wrapText="0" indent="0" justifyLastLine="0" shrinkToFit="0" readingOrder="0"/>
    </dxf>
    <dxf>
      <font>
        <b val="0"/>
      </font>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font>
        <b val="0"/>
      </font>
      <alignment horizontal="left"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1"/>
        <color rgb="FF000000"/>
        <name val="Calibri"/>
        <family val="2"/>
        <scheme val="none"/>
      </font>
      <numFmt numFmtId="0" formatCode="General"/>
      <fill>
        <patternFill patternType="none">
          <fgColor indexed="64"/>
          <bgColor indexed="65"/>
        </patternFill>
      </fill>
      <alignment horizontal="center" vertical="top" textRotation="0" wrapText="1" indent="0" justifyLastLine="0" shrinkToFit="0" readingOrder="0"/>
      <protection locked="1" hidden="0"/>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bgColor rgb="FF800000"/>
        </patternFill>
      </fill>
    </dxf>
    <dxf>
      <font>
        <color theme="0"/>
      </font>
      <fill>
        <patternFill patternType="solid">
          <bgColor theme="0"/>
        </patternFill>
      </fill>
    </dxf>
    <dxf>
      <font>
        <color rgb="FF7030A0"/>
      </font>
      <fill>
        <patternFill patternType="darkDown">
          <fgColor rgb="FF7030A0"/>
          <bgColor auto="1"/>
        </patternFill>
      </fill>
    </dxf>
    <dxf>
      <font>
        <color theme="9" tint="-0.499984740745262"/>
      </font>
      <fill>
        <patternFill>
          <bgColor theme="9" tint="-0.499984740745262"/>
        </patternFill>
      </fill>
    </dxf>
    <dxf>
      <numFmt numFmtId="13" formatCode="0%"/>
    </dxf>
    <dxf>
      <numFmt numFmtId="1" formatCode="0"/>
    </dxf>
    <dxf>
      <alignment horizontal="left"/>
    </dxf>
    <dxf>
      <numFmt numFmtId="13" formatCode="0%"/>
    </dxf>
    <dxf>
      <alignment vertical="top"/>
    </dxf>
    <dxf>
      <alignment textRotation="0"/>
    </dxf>
    <dxf>
      <alignment wrapText="1"/>
    </dxf>
    <dxf>
      <numFmt numFmtId="13" formatCode="0%"/>
    </dxf>
    <dxf>
      <alignment horizontal="left"/>
    </dxf>
    <dxf>
      <alignment vertical="center"/>
    </dxf>
    <dxf>
      <alignment wrapText="1"/>
    </dxf>
    <dxf>
      <alignment horizontal="center"/>
    </dxf>
    <dxf>
      <alignment horizontal="center"/>
    </dxf>
    <dxf>
      <alignment horizontal="center"/>
    </dxf>
    <dxf>
      <alignment horizontal="center"/>
    </dxf>
    <dxf>
      <numFmt numFmtId="13" formatCode="0%"/>
    </dxf>
    <dxf>
      <numFmt numFmtId="13" formatCode="0%"/>
    </dxf>
    <dxf>
      <numFmt numFmtId="1" formatCode="0"/>
    </dxf>
    <dxf>
      <numFmt numFmtId="1" formatCode="0"/>
    </dxf>
    <dxf>
      <alignment horizontal="center"/>
    </dxf>
    <dxf>
      <alignment horizontal="left"/>
    </dxf>
    <dxf>
      <numFmt numFmtId="13" formatCode="0%"/>
    </dxf>
    <dxf>
      <alignment vertical="top"/>
    </dxf>
    <dxf>
      <alignment vertical="top"/>
    </dxf>
    <dxf>
      <alignment textRotation="0"/>
    </dxf>
    <dxf>
      <alignment textRotation="0"/>
    </dxf>
    <dxf>
      <alignment wrapText="1"/>
    </dxf>
    <dxf>
      <alignment wrapText="1"/>
    </dxf>
    <dxf>
      <numFmt numFmtId="13" formatCode="0%"/>
    </dxf>
    <dxf>
      <alignment horizontal="left"/>
    </dxf>
    <dxf>
      <alignment vertical="center"/>
    </dxf>
    <dxf>
      <alignment wrapText="1"/>
    </dxf>
    <dxf>
      <alignment horizontal="center"/>
    </dxf>
    <dxf>
      <alignment horizontal="center"/>
    </dxf>
    <dxf>
      <alignment horizontal="center"/>
    </dxf>
    <dxf>
      <alignment horizontal="center"/>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bgColor rgb="FF800000"/>
        </patternFill>
      </fill>
    </dxf>
    <dxf>
      <font>
        <color theme="0"/>
      </font>
      <fill>
        <patternFill patternType="solid">
          <bgColor theme="0"/>
        </patternFill>
      </fill>
    </dxf>
    <dxf>
      <font>
        <color rgb="FF7030A0"/>
      </font>
      <fill>
        <patternFill patternType="darkDown">
          <fgColor rgb="FF7030A0"/>
          <bgColor auto="1"/>
        </patternFill>
      </fill>
    </dxf>
    <dxf>
      <font>
        <color theme="9" tint="-0.499984740745262"/>
      </font>
      <fill>
        <patternFill>
          <bgColor theme="9" tint="-0.499984740745262"/>
        </patternFill>
      </fill>
    </dxf>
    <dxf>
      <fill>
        <patternFill>
          <bgColor rgb="FF92D050"/>
        </patternFill>
      </fill>
    </dxf>
    <dxf>
      <fill>
        <patternFill>
          <bgColor rgb="FFFFFF00"/>
        </patternFill>
      </fill>
    </dxf>
    <dxf>
      <fill>
        <patternFill>
          <bgColor rgb="FFFFC000"/>
        </patternFill>
      </fill>
    </dxf>
    <dxf>
      <font>
        <color theme="0"/>
      </font>
      <fill>
        <patternFill>
          <bgColor rgb="FFC00000"/>
        </patternFill>
      </fill>
    </dxf>
    <dxf>
      <font>
        <color theme="0"/>
      </font>
      <fill>
        <patternFill>
          <bgColor rgb="FF800000"/>
        </patternFill>
      </fill>
    </dxf>
    <dxf>
      <font>
        <color theme="0"/>
      </font>
      <fill>
        <patternFill patternType="solid">
          <bgColor theme="0"/>
        </patternFill>
      </fill>
    </dxf>
    <dxf>
      <font>
        <color rgb="FF7030A0"/>
      </font>
      <fill>
        <patternFill patternType="darkDown">
          <fgColor rgb="FF7030A0"/>
          <bgColor auto="1"/>
        </patternFill>
      </fill>
    </dxf>
    <dxf>
      <font>
        <color theme="9" tint="-0.499984740745262"/>
      </font>
      <fill>
        <patternFill>
          <bgColor theme="9" tint="-0.499984740745262"/>
        </patternFill>
      </fill>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font>
        <b/>
        <i val="0"/>
        <strike val="0"/>
        <condense val="0"/>
        <extend val="0"/>
        <outline val="0"/>
        <shadow val="0"/>
        <u val="none"/>
        <vertAlign val="baseline"/>
        <sz val="11"/>
        <color rgb="FF000000"/>
        <name val="Calibri"/>
        <family val="2"/>
        <scheme val="none"/>
      </font>
      <numFmt numFmtId="0" formatCode="General"/>
      <fill>
        <patternFill patternType="none">
          <fgColor indexed="64"/>
          <bgColor indexed="65"/>
        </patternFill>
      </fill>
      <alignment horizontal="general" vertical="bottom" textRotation="0" wrapText="1" indent="0" justifyLastLine="0" shrinkToFit="0" readingOrder="0"/>
      <protection locked="1" hidden="0"/>
    </dxf>
  </dxfs>
  <tableStyles count="0" defaultTableStyle="TableStyleMedium2" defaultPivotStyle="PivotStyleLight16"/>
  <colors>
    <mruColors>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microsoft.com/office/2007/relationships/slicerCache" Target="slicerCaches/slicerCache1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theme" Target="theme/theme1.xml"/><Relationship Id="rId7" Type="http://schemas.microsoft.com/office/2007/relationships/slicerCache" Target="slicerCaches/slicerCache1.xml"/><Relationship Id="rId12" Type="http://schemas.microsoft.com/office/2007/relationships/slicerCache" Target="slicerCaches/slicerCache6.xml"/><Relationship Id="rId17" Type="http://schemas.microsoft.com/office/2007/relationships/slicerCache" Target="slicerCaches/slicerCache11.xml"/><Relationship Id="rId25" Type="http://schemas.openxmlformats.org/officeDocument/2006/relationships/powerPivotData" Target="model/item.data"/><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9.xml"/><Relationship Id="rId23" Type="http://schemas.openxmlformats.org/officeDocument/2006/relationships/styles" Target="styles.xml"/><Relationship Id="rId28" Type="http://schemas.openxmlformats.org/officeDocument/2006/relationships/customXml" Target="../customXml/item2.xml"/><Relationship Id="rId10" Type="http://schemas.microsoft.com/office/2007/relationships/slicerCache" Target="slicerCaches/slicerCache4.xml"/><Relationship Id="rId19" Type="http://schemas.microsoft.com/office/2007/relationships/slicerCache" Target="slicerCaches/slicerCache13.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openxmlformats.org/officeDocument/2006/relationships/connections" Target="connections.xml"/><Relationship Id="rId27"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[24.138 - Databestand v2 (1).xlsx]Visualisaties (bezetting)!Draaitabel3</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6">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tx1"/>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extLst>
        </c:dLbl>
      </c:pivotFmt>
      <c:pivotFmt>
        <c:idx val="5"/>
        <c:dLbl>
          <c:idx val="0"/>
          <c:tx>
            <c:rich>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fld id="{93A05FDF-0EC9-4512-9C3F-7CB3085E1092}" type="CELLRANGE">
                  <a:rPr lang="en-US"/>
                  <a:pPr>
                    <a:defRPr sz="1200" b="1" i="0" u="none" strike="noStrike" kern="1200" baseline="0">
                      <a:solidFill>
                        <a:schemeClr val="bg1"/>
                      </a:solidFill>
                      <a:latin typeface="+mn-lt"/>
                      <a:ea typeface="+mn-ea"/>
                      <a:cs typeface="+mn-cs"/>
                    </a:defRPr>
                  </a:pPr>
                  <a:t>[CELLRANGE]</a:t>
                </a:fld>
                <a:endParaRPr lang="nl-NL"/>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0"/>
            </c:ext>
          </c:extLst>
        </c:dLbl>
      </c:pivotFmt>
      <c:pivotFmt>
        <c:idx val="6"/>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showDataLabelsRange val="1"/>
            </c:ext>
          </c:extLst>
        </c:dLbl>
      </c:pivotFmt>
      <c:pivotFmt>
        <c:idx val="8"/>
        <c:spPr>
          <a:solidFill>
            <a:schemeClr val="accent2"/>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showDataLabelsRange val="1"/>
            </c:ext>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showDataLabelsRange val="1"/>
            </c:ext>
          </c:extLst>
        </c:dLbl>
      </c:pivotFmt>
      <c:pivotFmt>
        <c:idx val="10"/>
        <c:spPr>
          <a:solidFill>
            <a:schemeClr val="accent2"/>
          </a:solidFill>
          <a:ln>
            <a:noFill/>
          </a:ln>
          <a:effectLst/>
        </c:spPr>
        <c:dLbl>
          <c:idx val="0"/>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fld id="{981FA0EE-AF2E-4FC9-8F22-303060982E00}" type="CELLRANGE">
                  <a:rPr lang="en-US"/>
                  <a:pPr>
                    <a:defRPr>
                      <a:solidFill>
                        <a:schemeClr val="bg1"/>
                      </a:solidFill>
                    </a:defRPr>
                  </a:pPr>
                  <a:t>[CELLRANGE]</a:t>
                </a:fld>
                <a:endParaRPr lang="nl-NL"/>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s>
    <c:plotArea>
      <c:layout/>
      <c:barChart>
        <c:barDir val="col"/>
        <c:grouping val="clustered"/>
        <c:varyColors val="0"/>
        <c:ser>
          <c:idx val="0"/>
          <c:order val="0"/>
          <c:tx>
            <c:strRef>
              <c:f>'Visualisaties (bezetting)'!$D$3</c:f>
              <c:strCache>
                <c:ptCount val="1"/>
                <c:pt idx="0">
                  <c:v>Capaciteit</c:v>
                </c:pt>
              </c:strCache>
            </c:strRef>
          </c:tx>
          <c:spPr>
            <a:solidFill>
              <a:schemeClr val="accent3"/>
            </a:solidFill>
            <a:ln>
              <a:noFill/>
            </a:ln>
            <a:effectLst/>
          </c:spPr>
          <c:invertIfNegative val="0"/>
          <c:cat>
            <c:strRef>
              <c:f>'Visualisaties (bezetting)'!$D$3</c:f>
              <c:strCache>
                <c:ptCount val="1"/>
                <c:pt idx="0">
                  <c:v>Totaal</c:v>
                </c:pt>
              </c:strCache>
            </c:strRef>
          </c:cat>
          <c:val>
            <c:numRef>
              <c:f>'Visualisaties (bezetting)'!$D$3</c:f>
              <c:numCache>
                <c:formatCode>General</c:formatCode>
                <c:ptCount val="1"/>
                <c:pt idx="0">
                  <c:v>5266</c:v>
                </c:pt>
              </c:numCache>
            </c:numRef>
          </c:val>
          <c:extLst>
            <c:ext xmlns:c16="http://schemas.microsoft.com/office/drawing/2014/chart" uri="{C3380CC4-5D6E-409C-BE32-E72D297353CC}">
              <c16:uniqueId val="{00000002-481A-47DC-9B35-4359929ADE2B}"/>
            </c:ext>
          </c:extLst>
        </c:ser>
        <c:ser>
          <c:idx val="1"/>
          <c:order val="1"/>
          <c:tx>
            <c:strRef>
              <c:f>'Visualisaties (bezetting)'!$D$3</c:f>
              <c:strCache>
                <c:ptCount val="1"/>
                <c:pt idx="0">
                  <c:v>Bezetting</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4-8E14-4A0B-AC0E-51CD136D2E85}"/>
              </c:ext>
            </c:extLst>
          </c:dPt>
          <c:dLbls>
            <c:dLbl>
              <c:idx val="0"/>
              <c:tx>
                <c:rich>
                  <a:bodyPr/>
                  <a:lstStyle/>
                  <a:p>
                    <a:fld id="{981FA0EE-AF2E-4FC9-8F22-303060982E00}" type="CELLRANGE">
                      <a:rPr lang="en-US"/>
                      <a:pPr/>
                      <a:t>[CELLRANGE]</a:t>
                    </a:fld>
                    <a:endParaRPr lang="nl-NL"/>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E14-4A0B-AC0E-51CD136D2E8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'Visualisaties (bezetting)'!$D$3</c:f>
              <c:strCache>
                <c:ptCount val="1"/>
                <c:pt idx="0">
                  <c:v>Totaal</c:v>
                </c:pt>
              </c:strCache>
            </c:strRef>
          </c:cat>
          <c:val>
            <c:numRef>
              <c:f>'Visualisaties (bezetting)'!$D$3</c:f>
              <c:numCache>
                <c:formatCode>General</c:formatCode>
                <c:ptCount val="1"/>
                <c:pt idx="0">
                  <c:v>3132</c:v>
                </c:pt>
              </c:numCache>
            </c:numRef>
          </c:val>
          <c:extLst>
            <c:ext xmlns:c15="http://schemas.microsoft.com/office/drawing/2012/chart" uri="{02D57815-91ED-43cb-92C2-25804820EDAC}">
              <c15:datalabelsRange>
                <c15:f>'Visualisaties (bezetting)'!$D$3</c15:f>
                <c15:dlblRangeCache>
                  <c:ptCount val="1"/>
                  <c:pt idx="0">
                    <c:v>59%</c:v>
                  </c:pt>
                </c15:dlblRangeCache>
              </c15:datalabelsRange>
            </c:ext>
            <c:ext xmlns:c16="http://schemas.microsoft.com/office/drawing/2014/chart" uri="{C3380CC4-5D6E-409C-BE32-E72D297353CC}">
              <c16:uniqueId val="{00000003-8E14-4A0B-AC0E-51CD136D2E85}"/>
            </c:ext>
          </c:extLst>
        </c:ser>
        <c:dLbls>
          <c:showLegendKey val="0"/>
          <c:showVal val="0"/>
          <c:showCatName val="0"/>
          <c:showSerName val="0"/>
          <c:showPercent val="0"/>
          <c:showBubbleSize val="0"/>
        </c:dLbls>
        <c:gapWidth val="120"/>
        <c:overlap val="80"/>
        <c:axId val="1002225520"/>
        <c:axId val="629236608"/>
      </c:barChart>
      <c:catAx>
        <c:axId val="1002225520"/>
        <c:scaling>
          <c:orientation val="minMax"/>
        </c:scaling>
        <c:delete val="1"/>
        <c:axPos val="b"/>
        <c:numFmt formatCode="General" sourceLinked="1"/>
        <c:majorTickMark val="none"/>
        <c:minorTickMark val="none"/>
        <c:tickLblPos val="nextTo"/>
        <c:crossAx val="629236608"/>
        <c:crosses val="autoZero"/>
        <c:auto val="1"/>
        <c:lblAlgn val="ctr"/>
        <c:lblOffset val="100"/>
        <c:noMultiLvlLbl val="0"/>
      </c:catAx>
      <c:valAx>
        <c:axId val="62923660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002225520"/>
        <c:crosses val="autoZero"/>
        <c:crossBetween val="between"/>
      </c:valAx>
      <c:spPr>
        <a:noFill/>
        <a:ln>
          <a:noFill/>
        </a:ln>
        <a:effectLst/>
      </c:spPr>
    </c:plotArea>
    <c:legend>
      <c:legendPos val="r"/>
      <c:layout>
        <c:manualLayout>
          <c:xMode val="edge"/>
          <c:yMode val="edge"/>
          <c:x val="0.90919043728065241"/>
          <c:y val="0.44193905422839092"/>
          <c:w val="8.2732834222603746E-2"/>
          <c:h val="9.578290849237067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[24.138 - Databestand v2 (1).xlsx]Visualisaties (bezetting)!Draaitabel4</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tx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FF0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showDataLabelsRange val="1"/>
            </c:ext>
          </c:extLst>
        </c:dLbl>
      </c:pivotFmt>
      <c:pivotFmt>
        <c:idx val="12"/>
        <c:spPr>
          <a:solidFill>
            <a:srgbClr val="FF0000"/>
          </a:solidFill>
          <a:ln>
            <a:noFill/>
          </a:ln>
          <a:effectLst/>
        </c:spPr>
        <c:dLbl>
          <c:idx val="0"/>
          <c:tx>
            <c:rich>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fld id="{0C731430-89A3-404D-8E2B-46D97325B31B}" type="CELLRANGE">
                  <a:rPr lang="en-US"/>
                  <a:pPr>
                    <a:defRPr sz="1200" b="1">
                      <a:solidFill>
                        <a:schemeClr val="bg1"/>
                      </a:solidFill>
                    </a:defRPr>
                  </a:pPr>
                  <a:t>[CELLRANGE]</a:t>
                </a:fld>
                <a:endParaRPr lang="nl-NL"/>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3"/>
        <c:spPr>
          <a:solidFill>
            <a:schemeClr val="tx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tx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7828613187706402E-2"/>
          <c:y val="5.0943917531291412E-2"/>
          <c:w val="0.8084514761811924"/>
          <c:h val="0.72394534936716637"/>
        </c:manualLayout>
      </c:layout>
      <c:barChart>
        <c:barDir val="col"/>
        <c:grouping val="clustered"/>
        <c:varyColors val="0"/>
        <c:ser>
          <c:idx val="0"/>
          <c:order val="0"/>
          <c:tx>
            <c:strRef>
              <c:f>'Visualisaties (bezetting)'!$D$34</c:f>
              <c:strCache>
                <c:ptCount val="1"/>
                <c:pt idx="0">
                  <c:v>Bezetting</c:v>
                </c:pt>
              </c:strCache>
            </c:strRef>
          </c:tx>
          <c:spPr>
            <a:solidFill>
              <a:schemeClr val="tx2"/>
            </a:solidFill>
            <a:ln>
              <a:noFill/>
            </a:ln>
            <a:effectLst/>
          </c:spPr>
          <c:invertIfNegative val="0"/>
          <c:cat>
            <c:strRef>
              <c:f>'Visualisaties (bezetting)'!$D$34</c:f>
              <c:strCache>
                <c:ptCount val="1"/>
                <c:pt idx="0">
                  <c:v>Totaal</c:v>
                </c:pt>
              </c:strCache>
            </c:strRef>
          </c:cat>
          <c:val>
            <c:numRef>
              <c:f>'Visualisaties (bezetting)'!$D$34</c:f>
              <c:numCache>
                <c:formatCode>General</c:formatCode>
                <c:ptCount val="1"/>
                <c:pt idx="0">
                  <c:v>3132</c:v>
                </c:pt>
              </c:numCache>
            </c:numRef>
          </c:val>
          <c:extLst>
            <c:ext xmlns:c16="http://schemas.microsoft.com/office/drawing/2014/chart" uri="{C3380CC4-5D6E-409C-BE32-E72D297353CC}">
              <c16:uniqueId val="{00000003-DE47-4E03-8401-44A82A708056}"/>
            </c:ext>
          </c:extLst>
        </c:ser>
        <c:ser>
          <c:idx val="1"/>
          <c:order val="1"/>
          <c:tx>
            <c:strRef>
              <c:f>'Visualisaties (bezetting)'!$D$34</c:f>
              <c:strCache>
                <c:ptCount val="1"/>
                <c:pt idx="0">
                  <c:v>Waarvan foutparkeerders</c:v>
                </c:pt>
              </c:strCache>
            </c:strRef>
          </c:tx>
          <c:spPr>
            <a:solidFill>
              <a:srgbClr val="FF0000"/>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4-1924-4065-8FA9-CF05442B7861}"/>
              </c:ext>
            </c:extLst>
          </c:dPt>
          <c:dLbls>
            <c:dLbl>
              <c:idx val="0"/>
              <c:tx>
                <c:rich>
                  <a:bodyPr/>
                  <a:lstStyle/>
                  <a:p>
                    <a:fld id="{0C731430-89A3-404D-8E2B-46D97325B31B}" type="CELLRANGE">
                      <a:rPr lang="en-US"/>
                      <a:pPr/>
                      <a:t>[CELLRANGE]</a:t>
                    </a:fld>
                    <a:endParaRPr lang="nl-NL"/>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1924-4065-8FA9-CF05442B7861}"/>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'Visualisaties (bezetting)'!$D$34</c:f>
              <c:strCache>
                <c:ptCount val="1"/>
                <c:pt idx="0">
                  <c:v>Totaal</c:v>
                </c:pt>
              </c:strCache>
            </c:strRef>
          </c:cat>
          <c:val>
            <c:numRef>
              <c:f>'Visualisaties (bezetting)'!$D$34</c:f>
              <c:numCache>
                <c:formatCode>General</c:formatCode>
                <c:ptCount val="1"/>
                <c:pt idx="0">
                  <c:v>188</c:v>
                </c:pt>
              </c:numCache>
            </c:numRef>
          </c:val>
          <c:extLst>
            <c:ext xmlns:c15="http://schemas.microsoft.com/office/drawing/2012/chart" uri="{02D57815-91ED-43cb-92C2-25804820EDAC}">
              <c15:datalabelsRange>
                <c15:f>'Visualisaties (bezetting)'!$D$34</c15:f>
                <c15:dlblRangeCache>
                  <c:ptCount val="1"/>
                  <c:pt idx="0">
                    <c:v>6%</c:v>
                  </c:pt>
                </c15:dlblRangeCache>
              </c15:datalabelsRange>
            </c:ext>
            <c:ext xmlns:c16="http://schemas.microsoft.com/office/drawing/2014/chart" uri="{C3380CC4-5D6E-409C-BE32-E72D297353CC}">
              <c16:uniqueId val="{00000003-1924-4065-8FA9-CF05442B7861}"/>
            </c:ext>
          </c:extLst>
        </c:ser>
        <c:dLbls>
          <c:showLegendKey val="0"/>
          <c:showVal val="0"/>
          <c:showCatName val="0"/>
          <c:showSerName val="0"/>
          <c:showPercent val="0"/>
          <c:showBubbleSize val="0"/>
        </c:dLbls>
        <c:gapWidth val="150"/>
        <c:overlap val="80"/>
        <c:axId val="871777952"/>
        <c:axId val="1199196192"/>
      </c:barChart>
      <c:catAx>
        <c:axId val="871777952"/>
        <c:scaling>
          <c:orientation val="minMax"/>
        </c:scaling>
        <c:delete val="1"/>
        <c:axPos val="b"/>
        <c:numFmt formatCode="General" sourceLinked="1"/>
        <c:majorTickMark val="none"/>
        <c:minorTickMark val="none"/>
        <c:tickLblPos val="nextTo"/>
        <c:crossAx val="1199196192"/>
        <c:crosses val="autoZero"/>
        <c:auto val="1"/>
        <c:lblAlgn val="ctr"/>
        <c:lblOffset val="100"/>
        <c:noMultiLvlLbl val="0"/>
      </c:catAx>
      <c:valAx>
        <c:axId val="119919619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871777952"/>
        <c:crosses val="autoZero"/>
        <c:crossBetween val="between"/>
      </c:valAx>
      <c:spPr>
        <a:noFill/>
        <a:ln>
          <a:noFill/>
        </a:ln>
        <a:effectLst/>
      </c:spPr>
    </c:plotArea>
    <c:legend>
      <c:legendPos val="tr"/>
      <c:layout>
        <c:manualLayout>
          <c:xMode val="edge"/>
          <c:yMode val="edge"/>
          <c:x val="0.88165101977897986"/>
          <c:y val="0.43686678092517012"/>
          <c:w val="0.10626438679833762"/>
          <c:h val="9.36672761456604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[24.138 - Databestand v2 (1).xlsx]Visualisaties (bezetting)!Draaitabel13</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lang="en-US" sz="12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showDataLabelsRange val="1"/>
            </c:ext>
          </c:extLst>
        </c:dLbl>
      </c:pivotFmt>
      <c:pivotFmt>
        <c:idx val="1"/>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dLbl>
          <c:idx val="0"/>
          <c:spPr>
            <a:noFill/>
            <a:ln>
              <a:noFill/>
            </a:ln>
            <a:effectLst/>
          </c:spPr>
          <c:txPr>
            <a:bodyPr rot="0" spcFirstLastPara="1" vertOverflow="ellipsis" vert="horz" wrap="square" anchor="ctr" anchorCtr="1"/>
            <a:lstStyle/>
            <a:p>
              <a:pPr>
                <a:defRPr lang="en-US" sz="12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showDataLabelsRange val="1"/>
            </c:ext>
          </c:extLst>
        </c:dLbl>
      </c:pivotFmt>
      <c:pivotFmt>
        <c:idx val="3"/>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10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showDataLabelsRange val="1"/>
            </c:ext>
          </c:extLst>
        </c:dLbl>
      </c:pivotFmt>
      <c:pivotFmt>
        <c:idx val="6"/>
        <c:spPr>
          <a:solidFill>
            <a:schemeClr val="accent2"/>
          </a:solidFill>
          <a:ln>
            <a:noFill/>
          </a:ln>
          <a:effectLst/>
        </c:spPr>
        <c:dLbl>
          <c:idx val="0"/>
          <c:tx>
            <c:rich>
              <a:bodyPr rot="0" spcFirstLastPara="1" vertOverflow="ellipsis" vert="horz" wrap="square" lIns="38100" tIns="19050" rIns="38100" bIns="19050" anchor="ctr" anchorCtr="1">
                <a:spAutoFit/>
              </a:bodyPr>
              <a:lstStyle/>
              <a:p>
                <a:pPr>
                  <a:defRPr lang="en-US" sz="1000" b="1" i="0" u="none" strike="noStrike" kern="1200" baseline="0">
                    <a:solidFill>
                      <a:schemeClr val="bg1"/>
                    </a:solidFill>
                    <a:latin typeface="+mn-lt"/>
                    <a:ea typeface="+mn-ea"/>
                    <a:cs typeface="+mn-cs"/>
                  </a:defRPr>
                </a:pPr>
                <a:fld id="{4CBECF22-A4B3-4CFC-B6C8-EAA64874F9D6}" type="CELLRANGE">
                  <a:rPr lang="en-US"/>
                  <a:pPr>
                    <a:defRPr b="1">
                      <a:solidFill>
                        <a:schemeClr val="bg1"/>
                      </a:solidFill>
                    </a:defRPr>
                  </a:pPr>
                  <a:t>[CELLRANGE]</a:t>
                </a:fld>
                <a:endParaRPr lang="nl-NL"/>
              </a:p>
            </c:rich>
          </c:tx>
          <c:spPr>
            <a:noFill/>
            <a:ln>
              <a:noFill/>
            </a:ln>
            <a:effectLst/>
          </c:spPr>
          <c:txPr>
            <a:bodyPr rot="0" spcFirstLastPara="1" vertOverflow="ellipsis" vert="horz" wrap="square" lIns="38100" tIns="19050" rIns="38100" bIns="19050" anchor="ctr" anchorCtr="1">
              <a:spAutoFit/>
            </a:bodyPr>
            <a:lstStyle/>
            <a:p>
              <a:pPr>
                <a:defRPr lang="en-US" sz="10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s>
    <c:plotArea>
      <c:layout/>
      <c:barChart>
        <c:barDir val="col"/>
        <c:grouping val="clustered"/>
        <c:varyColors val="0"/>
        <c:ser>
          <c:idx val="0"/>
          <c:order val="0"/>
          <c:tx>
            <c:strRef>
              <c:f>'Visualisaties (bezetting)'!$T$3</c:f>
              <c:strCache>
                <c:ptCount val="1"/>
                <c:pt idx="0">
                  <c:v> Capaciteit</c:v>
                </c:pt>
              </c:strCache>
            </c:strRef>
          </c:tx>
          <c:spPr>
            <a:solidFill>
              <a:schemeClr val="accent3"/>
            </a:solidFill>
            <a:ln>
              <a:noFill/>
            </a:ln>
            <a:effectLst/>
          </c:spPr>
          <c:invertIfNegative val="0"/>
          <c:cat>
            <c:strRef>
              <c:f>'Visualisaties (bezetting)'!$T$3</c:f>
              <c:strCache>
                <c:ptCount val="1"/>
                <c:pt idx="0">
                  <c:v>Totaal</c:v>
                </c:pt>
              </c:strCache>
            </c:strRef>
          </c:cat>
          <c:val>
            <c:numRef>
              <c:f>'Visualisaties (bezetting)'!$T$3</c:f>
              <c:numCache>
                <c:formatCode>General</c:formatCode>
                <c:ptCount val="1"/>
                <c:pt idx="0">
                  <c:v>166</c:v>
                </c:pt>
              </c:numCache>
            </c:numRef>
          </c:val>
          <c:extLst>
            <c:ext xmlns:c16="http://schemas.microsoft.com/office/drawing/2014/chart" uri="{C3380CC4-5D6E-409C-BE32-E72D297353CC}">
              <c16:uniqueId val="{00000003-678A-425D-BD19-6CDE0E7DD696}"/>
            </c:ext>
          </c:extLst>
        </c:ser>
        <c:ser>
          <c:idx val="1"/>
          <c:order val="1"/>
          <c:tx>
            <c:strRef>
              <c:f>'Visualisaties (bezetting)'!$T$3</c:f>
              <c:strCache>
                <c:ptCount val="1"/>
                <c:pt idx="0">
                  <c:v>Bezetting</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5-678A-425D-BD19-6CDE0E7DD696}"/>
              </c:ext>
            </c:extLst>
          </c:dPt>
          <c:dLbls>
            <c:dLbl>
              <c:idx val="0"/>
              <c:tx>
                <c:rich>
                  <a:bodyPr/>
                  <a:lstStyle/>
                  <a:p>
                    <a:fld id="{4CBECF22-A4B3-4CFC-B6C8-EAA64874F9D6}" type="CELLRANGE">
                      <a:rPr lang="en-US"/>
                      <a:pPr/>
                      <a:t>[CELLRANGE]</a:t>
                    </a:fld>
                    <a:endParaRPr lang="nl-NL"/>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78A-425D-BD19-6CDE0E7DD696}"/>
                </c:ext>
              </c:extLst>
            </c:dLbl>
            <c:spPr>
              <a:noFill/>
              <a:ln>
                <a:noFill/>
              </a:ln>
              <a:effectLst/>
            </c:spPr>
            <c:txPr>
              <a:bodyPr rot="0" spcFirstLastPara="1" vertOverflow="ellipsis" vert="horz" wrap="square" lIns="38100" tIns="19050" rIns="38100" bIns="19050" anchor="ctr" anchorCtr="1">
                <a:spAutoFit/>
              </a:bodyPr>
              <a:lstStyle/>
              <a:p>
                <a:pPr>
                  <a:defRPr lang="en-US" sz="10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'Visualisaties (bezetting)'!$T$3</c:f>
              <c:strCache>
                <c:ptCount val="1"/>
                <c:pt idx="0">
                  <c:v>Totaal</c:v>
                </c:pt>
              </c:strCache>
            </c:strRef>
          </c:cat>
          <c:val>
            <c:numRef>
              <c:f>'Visualisaties (bezetting)'!$T$3</c:f>
              <c:numCache>
                <c:formatCode>General</c:formatCode>
                <c:ptCount val="1"/>
                <c:pt idx="0">
                  <c:v>45</c:v>
                </c:pt>
              </c:numCache>
            </c:numRef>
          </c:val>
          <c:extLst>
            <c:ext xmlns:c15="http://schemas.microsoft.com/office/drawing/2012/chart" uri="{02D57815-91ED-43cb-92C2-25804820EDAC}">
              <c15:datalabelsRange>
                <c15:f>'Visualisaties (bezetting)'!$T$3</c15:f>
                <c15:dlblRangeCache>
                  <c:ptCount val="1"/>
                  <c:pt idx="0">
                    <c:v>27%</c:v>
                  </c:pt>
                </c15:dlblRangeCache>
              </c15:datalabelsRange>
            </c:ext>
            <c:ext xmlns:c16="http://schemas.microsoft.com/office/drawing/2014/chart" uri="{C3380CC4-5D6E-409C-BE32-E72D297353CC}">
              <c16:uniqueId val="{00000004-678A-425D-BD19-6CDE0E7DD696}"/>
            </c:ext>
          </c:extLst>
        </c:ser>
        <c:dLbls>
          <c:showLegendKey val="0"/>
          <c:showVal val="0"/>
          <c:showCatName val="0"/>
          <c:showSerName val="0"/>
          <c:showPercent val="0"/>
          <c:showBubbleSize val="0"/>
        </c:dLbls>
        <c:gapWidth val="95"/>
        <c:overlap val="80"/>
        <c:axId val="876538288"/>
        <c:axId val="1169348224"/>
      </c:barChart>
      <c:catAx>
        <c:axId val="876538288"/>
        <c:scaling>
          <c:orientation val="minMax"/>
        </c:scaling>
        <c:delete val="1"/>
        <c:axPos val="b"/>
        <c:numFmt formatCode="General" sourceLinked="1"/>
        <c:majorTickMark val="none"/>
        <c:minorTickMark val="none"/>
        <c:tickLblPos val="nextTo"/>
        <c:crossAx val="1169348224"/>
        <c:crosses val="autoZero"/>
        <c:auto val="1"/>
        <c:lblAlgn val="ctr"/>
        <c:lblOffset val="100"/>
        <c:noMultiLvlLbl val="0"/>
      </c:catAx>
      <c:valAx>
        <c:axId val="11693482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nl-NL"/>
          </a:p>
        </c:txPr>
        <c:crossAx val="876538288"/>
        <c:crosses val="autoZero"/>
        <c:crossBetween val="between"/>
      </c:valAx>
      <c:spPr>
        <a:noFill/>
        <a:ln>
          <a:noFill/>
        </a:ln>
        <a:effectLst/>
      </c:spPr>
    </c:plotArea>
    <c:legend>
      <c:legendPos val="r"/>
      <c:layout>
        <c:manualLayout>
          <c:xMode val="edge"/>
          <c:yMode val="edge"/>
          <c:x val="0.89148805423841193"/>
          <c:y val="0.45942128022147494"/>
          <c:w val="0.10227858816155801"/>
          <c:h val="8.1157439557050126E-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[24.138 - Databestand v2 (1).xlsx]Visualisaties (bezetting)!Draaitabel14</c:name>
    <c:fmtId val="2"/>
  </c:pivotSource>
  <c:chart>
    <c:autoTitleDeleted val="0"/>
    <c:pivotFmts>
      <c:pivotFmt>
        <c:idx val="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showDataLabelsRange val="1"/>
            </c:ext>
          </c:extLst>
        </c:dLbl>
      </c:pivotFmt>
      <c:pivotFmt>
        <c:idx val="2"/>
        <c:spPr>
          <a:solidFill>
            <a:schemeClr val="accent2"/>
          </a:solidFill>
          <a:ln>
            <a:noFill/>
          </a:ln>
          <a:effectLst/>
        </c:spPr>
        <c:dLbl>
          <c:idx val="0"/>
          <c:tx>
            <c:rich>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fld id="{1F5EE36F-D534-413B-9550-45DA78DC9AEE}" type="CELLRANGE">
                  <a:rPr lang="en-US"/>
                  <a:pPr>
                    <a:defRPr sz="1200" b="1">
                      <a:solidFill>
                        <a:schemeClr val="bg1"/>
                      </a:solidFill>
                    </a:defRPr>
                  </a:pPr>
                  <a:t>[CELLRANGE]</a:t>
                </a:fld>
                <a:endParaRPr lang="nl-NL"/>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s>
    <c:plotArea>
      <c:layout/>
      <c:barChart>
        <c:barDir val="col"/>
        <c:grouping val="clustered"/>
        <c:varyColors val="0"/>
        <c:ser>
          <c:idx val="0"/>
          <c:order val="0"/>
          <c:tx>
            <c:strRef>
              <c:f>'Visualisaties (bezetting)'!$T$34</c:f>
              <c:strCache>
                <c:ptCount val="1"/>
                <c:pt idx="0">
                  <c:v>Capaciteit </c:v>
                </c:pt>
              </c:strCache>
            </c:strRef>
          </c:tx>
          <c:spPr>
            <a:solidFill>
              <a:schemeClr val="accent3"/>
            </a:solidFill>
            <a:ln>
              <a:noFill/>
            </a:ln>
            <a:effectLst/>
          </c:spPr>
          <c:invertIfNegative val="0"/>
          <c:cat>
            <c:strRef>
              <c:f>'Visualisaties (bezetting)'!$T$34</c:f>
              <c:strCache>
                <c:ptCount val="1"/>
                <c:pt idx="0">
                  <c:v>Totaal</c:v>
                </c:pt>
              </c:strCache>
            </c:strRef>
          </c:cat>
          <c:val>
            <c:numRef>
              <c:f>'Visualisaties (bezetting)'!$T$34</c:f>
              <c:numCache>
                <c:formatCode>General</c:formatCode>
                <c:ptCount val="1"/>
                <c:pt idx="0">
                  <c:v>46</c:v>
                </c:pt>
              </c:numCache>
            </c:numRef>
          </c:val>
          <c:extLst>
            <c:ext xmlns:c16="http://schemas.microsoft.com/office/drawing/2014/chart" uri="{C3380CC4-5D6E-409C-BE32-E72D297353CC}">
              <c16:uniqueId val="{00000000-3E83-4EB9-BFC3-FD8F60751258}"/>
            </c:ext>
          </c:extLst>
        </c:ser>
        <c:ser>
          <c:idx val="1"/>
          <c:order val="1"/>
          <c:tx>
            <c:strRef>
              <c:f>'Visualisaties (bezetting)'!$T$34</c:f>
              <c:strCache>
                <c:ptCount val="1"/>
                <c:pt idx="0">
                  <c:v>Bezetting </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2-3E83-4EB9-BFC3-FD8F60751258}"/>
              </c:ext>
            </c:extLst>
          </c:dPt>
          <c:dLbls>
            <c:dLbl>
              <c:idx val="0"/>
              <c:tx>
                <c:rich>
                  <a:bodyPr/>
                  <a:lstStyle/>
                  <a:p>
                    <a:fld id="{1F5EE36F-D534-413B-9550-45DA78DC9AEE}" type="CELLRANGE">
                      <a:rPr lang="en-US"/>
                      <a:pPr/>
                      <a:t>[CELLRANGE]</a:t>
                    </a:fld>
                    <a:endParaRPr lang="nl-NL"/>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3E83-4EB9-BFC3-FD8F607512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'Visualisaties (bezetting)'!$T$34</c:f>
              <c:strCache>
                <c:ptCount val="1"/>
                <c:pt idx="0">
                  <c:v>Totaal</c:v>
                </c:pt>
              </c:strCache>
            </c:strRef>
          </c:cat>
          <c:val>
            <c:numRef>
              <c:f>'Visualisaties (bezetting)'!$T$34</c:f>
              <c:numCache>
                <c:formatCode>General</c:formatCode>
                <c:ptCount val="1"/>
                <c:pt idx="0">
                  <c:v>11</c:v>
                </c:pt>
              </c:numCache>
            </c:numRef>
          </c:val>
          <c:extLst>
            <c:ext xmlns:c15="http://schemas.microsoft.com/office/drawing/2012/chart" uri="{02D57815-91ED-43cb-92C2-25804820EDAC}">
              <c15:datalabelsRange>
                <c15:f>'Visualisaties (bezetting)'!$T$34</c15:f>
                <c15:dlblRangeCache>
                  <c:ptCount val="1"/>
                  <c:pt idx="0">
                    <c:v>24%</c:v>
                  </c:pt>
                </c15:dlblRangeCache>
              </c15:datalabelsRange>
            </c:ext>
            <c:ext xmlns:c16="http://schemas.microsoft.com/office/drawing/2014/chart" uri="{C3380CC4-5D6E-409C-BE32-E72D297353CC}">
              <c16:uniqueId val="{00000001-3E83-4EB9-BFC3-FD8F60751258}"/>
            </c:ext>
          </c:extLst>
        </c:ser>
        <c:dLbls>
          <c:showLegendKey val="0"/>
          <c:showVal val="0"/>
          <c:showCatName val="0"/>
          <c:showSerName val="0"/>
          <c:showPercent val="0"/>
          <c:showBubbleSize val="0"/>
        </c:dLbls>
        <c:gapWidth val="219"/>
        <c:overlap val="60"/>
        <c:axId val="1275437312"/>
        <c:axId val="1207980512"/>
      </c:barChart>
      <c:catAx>
        <c:axId val="1275437312"/>
        <c:scaling>
          <c:orientation val="minMax"/>
        </c:scaling>
        <c:delete val="1"/>
        <c:axPos val="b"/>
        <c:numFmt formatCode="General" sourceLinked="1"/>
        <c:majorTickMark val="none"/>
        <c:minorTickMark val="none"/>
        <c:tickLblPos val="nextTo"/>
        <c:crossAx val="1207980512"/>
        <c:crosses val="autoZero"/>
        <c:auto val="1"/>
        <c:lblAlgn val="ctr"/>
        <c:lblOffset val="100"/>
        <c:noMultiLvlLbl val="0"/>
      </c:catAx>
      <c:valAx>
        <c:axId val="12079805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275437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[24.138 - Databestand v2 (1).xlsx]Visualisaties (bezetting)!Draaitabel15</c:name>
    <c:fmtId val="0"/>
  </c:pivotSource>
  <c:chart>
    <c:autoTitleDeleted val="0"/>
    <c:pivotFmts>
      <c:pivotFmt>
        <c:idx val="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dLbl>
          <c:idx val="0"/>
          <c:tx>
            <c:rich>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fld id="{BAF53CB9-E638-48EE-90D0-236212EE9370}" type="CELLRANGE">
                  <a:rPr lang="en-US">
                    <a:solidFill>
                      <a:schemeClr val="bg1"/>
                    </a:solidFill>
                  </a:rPr>
                  <a:pPr>
                    <a:defRPr sz="1200" b="1" i="0" u="none" strike="noStrike" kern="1200" baseline="0">
                      <a:solidFill>
                        <a:schemeClr val="bg1"/>
                      </a:solidFill>
                      <a:latin typeface="+mn-lt"/>
                      <a:ea typeface="+mn-ea"/>
                      <a:cs typeface="+mn-cs"/>
                    </a:defRPr>
                  </a:pPr>
                  <a:t>[CELLRANGE]</a:t>
                </a:fld>
                <a:endParaRPr lang="nl-NL"/>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3"/>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showDataLabelsRange val="1"/>
            </c:ext>
          </c:extLst>
        </c:dLbl>
      </c:pivotFmt>
      <c:pivotFmt>
        <c:idx val="5"/>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fld id="{40549BF3-F0E0-4456-9079-AEC81F9ECC74}" type="CELLRANGE">
                  <a:rPr lang="en-US"/>
                  <a:pPr>
                    <a:defRPr sz="1100" b="1">
                      <a:solidFill>
                        <a:schemeClr val="bg1"/>
                      </a:solidFill>
                    </a:defRPr>
                  </a:pPr>
                  <a:t>[CELLRANGE]</a:t>
                </a:fld>
                <a:endParaRPr lang="nl-NL"/>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s>
    <c:plotArea>
      <c:layout/>
      <c:barChart>
        <c:barDir val="col"/>
        <c:grouping val="clustered"/>
        <c:varyColors val="0"/>
        <c:ser>
          <c:idx val="0"/>
          <c:order val="0"/>
          <c:tx>
            <c:strRef>
              <c:f>'Visualisaties (bezetting)'!$Z$34</c:f>
              <c:strCache>
                <c:ptCount val="1"/>
                <c:pt idx="0">
                  <c:v>Capaciteit</c:v>
                </c:pt>
              </c:strCache>
            </c:strRef>
          </c:tx>
          <c:spPr>
            <a:solidFill>
              <a:schemeClr val="accent3"/>
            </a:solidFill>
            <a:ln>
              <a:noFill/>
            </a:ln>
            <a:effectLst/>
          </c:spPr>
          <c:invertIfNegative val="0"/>
          <c:cat>
            <c:strRef>
              <c:f>'Visualisaties (bezetting)'!$Z$34</c:f>
              <c:strCache>
                <c:ptCount val="1"/>
                <c:pt idx="0">
                  <c:v>Totaal</c:v>
                </c:pt>
              </c:strCache>
            </c:strRef>
          </c:cat>
          <c:val>
            <c:numRef>
              <c:f>'Visualisaties (bezetting)'!$Z$34</c:f>
              <c:numCache>
                <c:formatCode>General</c:formatCode>
                <c:ptCount val="1"/>
                <c:pt idx="0">
                  <c:v>46</c:v>
                </c:pt>
              </c:numCache>
            </c:numRef>
          </c:val>
          <c:extLst>
            <c:ext xmlns:c16="http://schemas.microsoft.com/office/drawing/2014/chart" uri="{C3380CC4-5D6E-409C-BE32-E72D297353CC}">
              <c16:uniqueId val="{00000003-CC37-4954-8F3A-ABFE730D435A}"/>
            </c:ext>
          </c:extLst>
        </c:ser>
        <c:ser>
          <c:idx val="1"/>
          <c:order val="1"/>
          <c:tx>
            <c:strRef>
              <c:f>'Visualisaties (bezetting)'!$Z$34</c:f>
              <c:strCache>
                <c:ptCount val="1"/>
                <c:pt idx="0">
                  <c:v>Bezetting</c:v>
                </c:pt>
              </c:strCache>
            </c:strRef>
          </c:tx>
          <c:spPr>
            <a:solidFill>
              <a:schemeClr val="accent2"/>
            </a:solidFill>
            <a:ln>
              <a:noFill/>
            </a:ln>
            <a:effectLst/>
          </c:spPr>
          <c:invertIfNegative val="0"/>
          <c:dPt>
            <c:idx val="0"/>
            <c:invertIfNegative val="0"/>
            <c:bubble3D val="0"/>
            <c:extLst>
              <c:ext xmlns:c16="http://schemas.microsoft.com/office/drawing/2014/chart" uri="{C3380CC4-5D6E-409C-BE32-E72D297353CC}">
                <c16:uniqueId val="{00000001-8449-4DFF-9307-F7230A8BB7A9}"/>
              </c:ext>
            </c:extLst>
          </c:dPt>
          <c:dLbls>
            <c:dLbl>
              <c:idx val="0"/>
              <c:tx>
                <c:rich>
                  <a:bodyPr/>
                  <a:lstStyle/>
                  <a:p>
                    <a:fld id="{40549BF3-F0E0-4456-9079-AEC81F9ECC74}" type="CELLRANGE">
                      <a:rPr lang="en-US"/>
                      <a:pPr/>
                      <a:t>[CELLRANGE]</a:t>
                    </a:fld>
                    <a:endParaRPr lang="nl-NL"/>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449-4DFF-9307-F7230A8BB7A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'Visualisaties (bezetting)'!$Z$34</c:f>
              <c:strCache>
                <c:ptCount val="1"/>
                <c:pt idx="0">
                  <c:v>Totaal</c:v>
                </c:pt>
              </c:strCache>
            </c:strRef>
          </c:cat>
          <c:val>
            <c:numRef>
              <c:f>'Visualisaties (bezetting)'!$Z$34</c:f>
              <c:numCache>
                <c:formatCode>General</c:formatCode>
                <c:ptCount val="1"/>
                <c:pt idx="0">
                  <c:v>10</c:v>
                </c:pt>
              </c:numCache>
            </c:numRef>
          </c:val>
          <c:extLst>
            <c:ext xmlns:c15="http://schemas.microsoft.com/office/drawing/2012/chart" uri="{02D57815-91ED-43cb-92C2-25804820EDAC}">
              <c15:datalabelsRange>
                <c15:f>'Visualisaties (bezetting)'!$Z$34</c15:f>
                <c15:dlblRangeCache>
                  <c:ptCount val="1"/>
                  <c:pt idx="0">
                    <c:v>22%</c:v>
                  </c:pt>
                </c15:dlblRangeCache>
              </c15:datalabelsRange>
            </c:ext>
            <c:ext xmlns:c16="http://schemas.microsoft.com/office/drawing/2014/chart" uri="{C3380CC4-5D6E-409C-BE32-E72D297353CC}">
              <c16:uniqueId val="{00000004-CC37-4954-8F3A-ABFE730D435A}"/>
            </c:ext>
          </c:extLst>
        </c:ser>
        <c:dLbls>
          <c:showLegendKey val="0"/>
          <c:showVal val="0"/>
          <c:showCatName val="0"/>
          <c:showSerName val="0"/>
          <c:showPercent val="0"/>
          <c:showBubbleSize val="0"/>
        </c:dLbls>
        <c:gapWidth val="219"/>
        <c:overlap val="60"/>
        <c:axId val="1980235872"/>
        <c:axId val="629237440"/>
      </c:barChart>
      <c:catAx>
        <c:axId val="1980235872"/>
        <c:scaling>
          <c:orientation val="minMax"/>
        </c:scaling>
        <c:delete val="1"/>
        <c:axPos val="b"/>
        <c:numFmt formatCode="General" sourceLinked="1"/>
        <c:majorTickMark val="none"/>
        <c:minorTickMark val="none"/>
        <c:tickLblPos val="nextTo"/>
        <c:crossAx val="629237440"/>
        <c:crosses val="autoZero"/>
        <c:auto val="1"/>
        <c:lblAlgn val="ctr"/>
        <c:lblOffset val="100"/>
        <c:noMultiLvlLbl val="0"/>
      </c:catAx>
      <c:valAx>
        <c:axId val="6292374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8023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[24.138 - Databestand v2 (1).xlsx]Visualisaties (bezetting)!Draaitabel16</c:name>
    <c:fmtId val="0"/>
  </c:pivotSource>
  <c:chart>
    <c:autoTitleDeleted val="0"/>
    <c:pivotFmts>
      <c:pivotFmt>
        <c:idx val="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showDataLabelsRange val="1"/>
            </c:ext>
          </c:extLst>
        </c:dLbl>
      </c:pivotFmt>
      <c:pivotFmt>
        <c:idx val="2"/>
        <c:spPr>
          <a:solidFill>
            <a:schemeClr val="accent2"/>
          </a:solidFill>
          <a:ln>
            <a:noFill/>
          </a:ln>
          <a:effectLst/>
        </c:spPr>
        <c:dLbl>
          <c:idx val="0"/>
          <c:tx>
            <c:rich>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fld id="{20B2467A-BC4C-4783-A617-AA9E702EB8B9}" type="CELLRANGE">
                  <a:rPr lang="en-US"/>
                  <a:pPr>
                    <a:defRPr sz="1200" b="1" i="0" u="none" strike="noStrike" kern="1200" baseline="0">
                      <a:solidFill>
                        <a:schemeClr val="bg1"/>
                      </a:solidFill>
                      <a:latin typeface="+mn-lt"/>
                      <a:ea typeface="+mn-ea"/>
                      <a:cs typeface="+mn-cs"/>
                    </a:defRPr>
                  </a:pPr>
                  <a:t>[CELLRANGE]</a:t>
                </a:fld>
                <a:endParaRPr lang="nl-NL"/>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3"/>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showDataLabelsRange val="1"/>
            </c:ext>
          </c:extLst>
        </c:dLbl>
      </c:pivotFmt>
      <c:pivotFmt>
        <c:idx val="5"/>
        <c:spPr>
          <a:solidFill>
            <a:schemeClr val="accent1"/>
          </a:solidFill>
          <a:ln>
            <a:noFill/>
          </a:ln>
          <a:effectLst/>
        </c:spPr>
        <c:dLbl>
          <c:idx val="0"/>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fld id="{C9AA309B-0C87-4C89-B50E-85B6CFDBEA03}" type="CELLRANGE">
                  <a:rPr lang="en-US"/>
                  <a:pPr>
                    <a:defRPr sz="1100" b="1">
                      <a:solidFill>
                        <a:schemeClr val="bg1"/>
                      </a:solidFill>
                    </a:defRPr>
                  </a:pPr>
                  <a:t>[CELLRANGE]</a:t>
                </a:fld>
                <a:endParaRPr lang="nl-NL"/>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s>
    <c:plotArea>
      <c:layout/>
      <c:barChart>
        <c:barDir val="col"/>
        <c:grouping val="clustered"/>
        <c:varyColors val="0"/>
        <c:ser>
          <c:idx val="0"/>
          <c:order val="0"/>
          <c:tx>
            <c:strRef>
              <c:f>'Visualisaties (bezetting)'!$T$53</c:f>
              <c:strCache>
                <c:ptCount val="1"/>
                <c:pt idx="0">
                  <c:v>Capaciteit</c:v>
                </c:pt>
              </c:strCache>
            </c:strRef>
          </c:tx>
          <c:spPr>
            <a:solidFill>
              <a:schemeClr val="accent3"/>
            </a:solidFill>
            <a:ln>
              <a:noFill/>
            </a:ln>
            <a:effectLst/>
          </c:spPr>
          <c:invertIfNegative val="0"/>
          <c:cat>
            <c:strRef>
              <c:f>'Visualisaties (bezetting)'!$T$53</c:f>
              <c:strCache>
                <c:ptCount val="1"/>
                <c:pt idx="0">
                  <c:v>Totaal</c:v>
                </c:pt>
              </c:strCache>
            </c:strRef>
          </c:cat>
          <c:val>
            <c:numRef>
              <c:f>'Visualisaties (bezetting)'!$T$53</c:f>
              <c:numCache>
                <c:formatCode>General</c:formatCode>
                <c:ptCount val="1"/>
                <c:pt idx="0">
                  <c:v>30</c:v>
                </c:pt>
              </c:numCache>
            </c:numRef>
          </c:val>
          <c:extLst>
            <c:ext xmlns:c16="http://schemas.microsoft.com/office/drawing/2014/chart" uri="{C3380CC4-5D6E-409C-BE32-E72D297353CC}">
              <c16:uniqueId val="{00000001-9003-4E9E-834B-BC65948E5F86}"/>
            </c:ext>
          </c:extLst>
        </c:ser>
        <c:ser>
          <c:idx val="1"/>
          <c:order val="1"/>
          <c:tx>
            <c:strRef>
              <c:f>'Visualisaties (bezetting)'!$T$53</c:f>
              <c:strCache>
                <c:ptCount val="1"/>
                <c:pt idx="0">
                  <c:v>Bezetting</c:v>
                </c:pt>
              </c:strCache>
            </c:strRef>
          </c:tx>
          <c:spPr>
            <a:solidFill>
              <a:schemeClr val="accent2"/>
            </a:solidFill>
            <a:ln>
              <a:noFill/>
            </a:ln>
            <a:effectLst/>
          </c:spPr>
          <c:invertIfNegative val="0"/>
          <c:dPt>
            <c:idx val="0"/>
            <c:invertIfNegative val="0"/>
            <c:bubble3D val="0"/>
            <c:extLst>
              <c:ext xmlns:c16="http://schemas.microsoft.com/office/drawing/2014/chart" uri="{C3380CC4-5D6E-409C-BE32-E72D297353CC}">
                <c16:uniqueId val="{00000003-9003-4E9E-834B-BC65948E5F86}"/>
              </c:ext>
            </c:extLst>
          </c:dPt>
          <c:dLbls>
            <c:dLbl>
              <c:idx val="0"/>
              <c:tx>
                <c:rich>
                  <a:bodyPr/>
                  <a:lstStyle/>
                  <a:p>
                    <a:fld id="{C9AA309B-0C87-4C89-B50E-85B6CFDBEA03}" type="CELLRANGE">
                      <a:rPr lang="en-US"/>
                      <a:pPr/>
                      <a:t>[CELLRANGE]</a:t>
                    </a:fld>
                    <a:endParaRPr lang="nl-NL"/>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003-4E9E-834B-BC65948E5F8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'Visualisaties (bezetting)'!$T$53</c:f>
              <c:strCache>
                <c:ptCount val="1"/>
                <c:pt idx="0">
                  <c:v>Totaal</c:v>
                </c:pt>
              </c:strCache>
            </c:strRef>
          </c:cat>
          <c:val>
            <c:numRef>
              <c:f>'Visualisaties (bezetting)'!$T$53</c:f>
              <c:numCache>
                <c:formatCode>General</c:formatCode>
                <c:ptCount val="1"/>
                <c:pt idx="0">
                  <c:v>21</c:v>
                </c:pt>
              </c:numCache>
            </c:numRef>
          </c:val>
          <c:extLst>
            <c:ext xmlns:c15="http://schemas.microsoft.com/office/drawing/2012/chart" uri="{02D57815-91ED-43cb-92C2-25804820EDAC}">
              <c15:datalabelsRange>
                <c15:f>'Visualisaties (bezetting)'!$T$53</c15:f>
                <c15:dlblRangeCache>
                  <c:ptCount val="1"/>
                  <c:pt idx="0">
                    <c:v>70%</c:v>
                  </c:pt>
                </c15:dlblRangeCache>
              </c15:datalabelsRange>
            </c:ext>
            <c:ext xmlns:c16="http://schemas.microsoft.com/office/drawing/2014/chart" uri="{C3380CC4-5D6E-409C-BE32-E72D297353CC}">
              <c16:uniqueId val="{00000002-9003-4E9E-834B-BC65948E5F86}"/>
            </c:ext>
          </c:extLst>
        </c:ser>
        <c:dLbls>
          <c:showLegendKey val="0"/>
          <c:showVal val="0"/>
          <c:showCatName val="0"/>
          <c:showSerName val="0"/>
          <c:showPercent val="0"/>
          <c:showBubbleSize val="0"/>
        </c:dLbls>
        <c:gapWidth val="219"/>
        <c:overlap val="60"/>
        <c:axId val="1980184672"/>
        <c:axId val="1388871408"/>
      </c:barChart>
      <c:catAx>
        <c:axId val="1980184672"/>
        <c:scaling>
          <c:orientation val="minMax"/>
        </c:scaling>
        <c:delete val="1"/>
        <c:axPos val="b"/>
        <c:numFmt formatCode="General" sourceLinked="1"/>
        <c:majorTickMark val="none"/>
        <c:minorTickMark val="none"/>
        <c:tickLblPos val="nextTo"/>
        <c:crossAx val="1388871408"/>
        <c:crosses val="autoZero"/>
        <c:auto val="1"/>
        <c:lblAlgn val="ctr"/>
        <c:lblOffset val="100"/>
        <c:noMultiLvlLbl val="0"/>
      </c:catAx>
      <c:valAx>
        <c:axId val="138887140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80184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[24.138 - Databestand v2 (1).xlsx]Visualisaties (bezetting)!Draaitabel17</c:name>
    <c:fmtId val="0"/>
  </c:pivotSource>
  <c:chart>
    <c:autoTitleDeleted val="0"/>
    <c:pivotFmts>
      <c:pivotFmt>
        <c:idx val="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showDataLabelsRange val="1"/>
            </c:ext>
          </c:extLst>
        </c:dLbl>
      </c:pivotFmt>
      <c:pivotFmt>
        <c:idx val="2"/>
        <c:spPr>
          <a:solidFill>
            <a:schemeClr val="accent3"/>
          </a:solidFill>
          <a:ln>
            <a:noFill/>
          </a:ln>
          <a:effectLst/>
        </c:spPr>
      </c:pivotFmt>
      <c:pivotFmt>
        <c:idx val="3"/>
        <c:spPr>
          <a:solidFill>
            <a:schemeClr val="accent2"/>
          </a:solidFill>
          <a:ln>
            <a:noFill/>
          </a:ln>
          <a:effectLst/>
        </c:spPr>
        <c:dLbl>
          <c:idx val="0"/>
          <c:tx>
            <c:rich>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fld id="{E2C26D0B-06D6-4100-B874-45B8B9647104}" type="CELLRANGE">
                  <a:rPr lang="en-US"/>
                  <a:pPr>
                    <a:defRPr sz="1200" b="1">
                      <a:solidFill>
                        <a:schemeClr val="bg1"/>
                      </a:solidFill>
                    </a:defRPr>
                  </a:pPr>
                  <a:t>[CELLRANGE]</a:t>
                </a:fld>
                <a:endParaRPr lang="nl-NL"/>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s>
    <c:plotArea>
      <c:layout/>
      <c:barChart>
        <c:barDir val="col"/>
        <c:grouping val="clustered"/>
        <c:varyColors val="0"/>
        <c:ser>
          <c:idx val="0"/>
          <c:order val="0"/>
          <c:tx>
            <c:strRef>
              <c:f>'Visualisaties (bezetting)'!$Z$53</c:f>
              <c:strCache>
                <c:ptCount val="1"/>
                <c:pt idx="0">
                  <c:v>Capaciteit </c:v>
                </c:pt>
              </c:strCache>
            </c:strRef>
          </c:tx>
          <c:spPr>
            <a:solidFill>
              <a:schemeClr val="accent3"/>
            </a:solidFill>
            <a:ln>
              <a:noFill/>
            </a:ln>
            <a:effectLst/>
          </c:spPr>
          <c:invertIfNegative val="0"/>
          <c:cat>
            <c:strRef>
              <c:f>'Visualisaties (bezetting)'!$Z$53</c:f>
              <c:strCache>
                <c:ptCount val="1"/>
                <c:pt idx="0">
                  <c:v>Totaal</c:v>
                </c:pt>
              </c:strCache>
            </c:strRef>
          </c:cat>
          <c:val>
            <c:numRef>
              <c:f>'Visualisaties (bezetting)'!$Z$53</c:f>
              <c:numCache>
                <c:formatCode>General</c:formatCode>
                <c:ptCount val="1"/>
                <c:pt idx="0">
                  <c:v>0</c:v>
                </c:pt>
              </c:numCache>
            </c:numRef>
          </c:val>
          <c:extLst>
            <c:ext xmlns:c16="http://schemas.microsoft.com/office/drawing/2014/chart" uri="{C3380CC4-5D6E-409C-BE32-E72D297353CC}">
              <c16:uniqueId val="{00000000-1229-420E-BBAE-CCAA838E5D9B}"/>
            </c:ext>
          </c:extLst>
        </c:ser>
        <c:ser>
          <c:idx val="1"/>
          <c:order val="1"/>
          <c:tx>
            <c:strRef>
              <c:f>'Visualisaties (bezetting)'!$Z$53</c:f>
              <c:strCache>
                <c:ptCount val="1"/>
                <c:pt idx="0">
                  <c:v>Bezetting </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3-1229-420E-BBAE-CCAA838E5D9B}"/>
              </c:ext>
            </c:extLst>
          </c:dPt>
          <c:dLbls>
            <c:dLbl>
              <c:idx val="0"/>
              <c:tx>
                <c:rich>
                  <a:bodyPr/>
                  <a:lstStyle/>
                  <a:p>
                    <a:fld id="{E2C26D0B-06D6-4100-B874-45B8B9647104}" type="CELLRANGE">
                      <a:rPr lang="en-US"/>
                      <a:pPr/>
                      <a:t>[CELLRANGE]</a:t>
                    </a:fld>
                    <a:endParaRPr lang="nl-NL"/>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1229-420E-BBAE-CCAA838E5D9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'Visualisaties (bezetting)'!$Z$53</c:f>
              <c:strCache>
                <c:ptCount val="1"/>
                <c:pt idx="0">
                  <c:v>Totaal</c:v>
                </c:pt>
              </c:strCache>
            </c:strRef>
          </c:cat>
          <c:val>
            <c:numRef>
              <c:f>'Visualisaties (bezetting)'!$Z$53</c:f>
              <c:numCache>
                <c:formatCode>General</c:formatCode>
                <c:ptCount val="1"/>
              </c:numCache>
            </c:numRef>
          </c:val>
          <c:extLst>
            <c:ext xmlns:c15="http://schemas.microsoft.com/office/drawing/2012/chart" uri="{02D57815-91ED-43cb-92C2-25804820EDAC}">
              <c15:datalabelsRange>
                <c15:f>'Visualisaties (bezetting)'!$Z$53</c15:f>
                <c15:dlblRangeCache>
                  <c:ptCount val="1"/>
                  <c:pt idx="0">
                    <c:v>#DELING.DOOR.0!</c:v>
                  </c:pt>
                </c15:dlblRangeCache>
              </c15:datalabelsRange>
            </c:ext>
            <c:ext xmlns:c16="http://schemas.microsoft.com/office/drawing/2014/chart" uri="{C3380CC4-5D6E-409C-BE32-E72D297353CC}">
              <c16:uniqueId val="{00000001-1229-420E-BBAE-CCAA838E5D9B}"/>
            </c:ext>
          </c:extLst>
        </c:ser>
        <c:dLbls>
          <c:showLegendKey val="0"/>
          <c:showVal val="0"/>
          <c:showCatName val="0"/>
          <c:showSerName val="0"/>
          <c:showPercent val="0"/>
          <c:showBubbleSize val="0"/>
        </c:dLbls>
        <c:gapWidth val="219"/>
        <c:overlap val="60"/>
        <c:axId val="1980247072"/>
        <c:axId val="1198437840"/>
      </c:barChart>
      <c:catAx>
        <c:axId val="1980247072"/>
        <c:scaling>
          <c:orientation val="minMax"/>
        </c:scaling>
        <c:delete val="1"/>
        <c:axPos val="b"/>
        <c:numFmt formatCode="General" sourceLinked="1"/>
        <c:majorTickMark val="none"/>
        <c:minorTickMark val="none"/>
        <c:tickLblPos val="nextTo"/>
        <c:crossAx val="1198437840"/>
        <c:crosses val="autoZero"/>
        <c:auto val="1"/>
        <c:lblAlgn val="ctr"/>
        <c:lblOffset val="100"/>
        <c:noMultiLvlLbl val="0"/>
      </c:catAx>
      <c:valAx>
        <c:axId val="11984378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80247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[24.138 - Databestand v2 (1).xlsx]Visualisaties (bezetting)!Draaitabel18</c:name>
    <c:fmtId val="0"/>
  </c:pivotSource>
  <c:chart>
    <c:autoTitleDeleted val="0"/>
    <c:pivotFmts>
      <c:pivotFmt>
        <c:idx val="0"/>
        <c:spPr>
          <a:solidFill>
            <a:schemeClr val="accent3"/>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showDataLabelsRange val="1"/>
            </c:ext>
          </c:extLst>
        </c:dLbl>
      </c:pivotFmt>
      <c:pivotFmt>
        <c:idx val="2"/>
        <c:spPr>
          <a:solidFill>
            <a:schemeClr val="accent2"/>
          </a:solidFill>
          <a:ln>
            <a:noFill/>
          </a:ln>
          <a:effectLst/>
        </c:spPr>
        <c:dLbl>
          <c:idx val="0"/>
          <c:tx>
            <c:rich>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fld id="{0D0B5877-8F66-4EAB-83E4-18748B2E3D8B}" type="CELLRANGE">
                  <a:rPr lang="en-US"/>
                  <a:pPr>
                    <a:defRPr sz="1200" b="1">
                      <a:solidFill>
                        <a:schemeClr val="bg1"/>
                      </a:solidFill>
                    </a:defRPr>
                  </a:pPr>
                  <a:t>[CELLRANGE]</a:t>
                </a:fld>
                <a:endParaRPr lang="nl-NL"/>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s>
    <c:plotArea>
      <c:layout/>
      <c:barChart>
        <c:barDir val="col"/>
        <c:grouping val="clustered"/>
        <c:varyColors val="0"/>
        <c:ser>
          <c:idx val="0"/>
          <c:order val="0"/>
          <c:tx>
            <c:strRef>
              <c:f>'Visualisaties (bezetting)'!$T$73</c:f>
              <c:strCache>
                <c:ptCount val="1"/>
                <c:pt idx="0">
                  <c:v>Capaciteit </c:v>
                </c:pt>
              </c:strCache>
            </c:strRef>
          </c:tx>
          <c:spPr>
            <a:solidFill>
              <a:schemeClr val="accent3"/>
            </a:solidFill>
            <a:ln>
              <a:noFill/>
            </a:ln>
            <a:effectLst/>
          </c:spPr>
          <c:invertIfNegative val="0"/>
          <c:cat>
            <c:strRef>
              <c:f>'Visualisaties (bezetting)'!$T$73</c:f>
              <c:strCache>
                <c:ptCount val="1"/>
                <c:pt idx="0">
                  <c:v>Totaal</c:v>
                </c:pt>
              </c:strCache>
            </c:strRef>
          </c:cat>
          <c:val>
            <c:numRef>
              <c:f>'Visualisaties (bezetting)'!$T$73</c:f>
              <c:numCache>
                <c:formatCode>General</c:formatCode>
                <c:ptCount val="1"/>
                <c:pt idx="0">
                  <c:v>40</c:v>
                </c:pt>
              </c:numCache>
            </c:numRef>
          </c:val>
          <c:extLst>
            <c:ext xmlns:c16="http://schemas.microsoft.com/office/drawing/2014/chart" uri="{C3380CC4-5D6E-409C-BE32-E72D297353CC}">
              <c16:uniqueId val="{00000000-026D-4A9B-8520-15A076F179DC}"/>
            </c:ext>
          </c:extLst>
        </c:ser>
        <c:ser>
          <c:idx val="1"/>
          <c:order val="1"/>
          <c:tx>
            <c:strRef>
              <c:f>'Visualisaties (bezetting)'!$T$73</c:f>
              <c:strCache>
                <c:ptCount val="1"/>
                <c:pt idx="0">
                  <c:v>Bezetting </c:v>
                </c:pt>
              </c:strCache>
            </c:strRef>
          </c:tx>
          <c:spPr>
            <a:solidFill>
              <a:schemeClr val="accent2"/>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2-026D-4A9B-8520-15A076F179DC}"/>
              </c:ext>
            </c:extLst>
          </c:dPt>
          <c:dLbls>
            <c:dLbl>
              <c:idx val="0"/>
              <c:tx>
                <c:rich>
                  <a:bodyPr/>
                  <a:lstStyle/>
                  <a:p>
                    <a:fld id="{0D0B5877-8F66-4EAB-83E4-18748B2E3D8B}" type="CELLRANGE">
                      <a:rPr lang="en-US"/>
                      <a:pPr/>
                      <a:t>[CELLRANGE]</a:t>
                    </a:fld>
                    <a:endParaRPr lang="nl-NL"/>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26D-4A9B-8520-15A076F179D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nl-NL"/>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'Visualisaties (bezetting)'!$T$73</c:f>
              <c:strCache>
                <c:ptCount val="1"/>
                <c:pt idx="0">
                  <c:v>Totaal</c:v>
                </c:pt>
              </c:strCache>
            </c:strRef>
          </c:cat>
          <c:val>
            <c:numRef>
              <c:f>'Visualisaties (bezetting)'!$T$73</c:f>
              <c:numCache>
                <c:formatCode>General</c:formatCode>
                <c:ptCount val="1"/>
                <c:pt idx="0">
                  <c:v>3</c:v>
                </c:pt>
              </c:numCache>
            </c:numRef>
          </c:val>
          <c:extLst>
            <c:ext xmlns:c15="http://schemas.microsoft.com/office/drawing/2012/chart" uri="{02D57815-91ED-43cb-92C2-25804820EDAC}">
              <c15:datalabelsRange>
                <c15:f>'Visualisaties (bezetting)'!$T$73</c15:f>
                <c15:dlblRangeCache>
                  <c:ptCount val="1"/>
                  <c:pt idx="0">
                    <c:v>8%</c:v>
                  </c:pt>
                </c15:dlblRangeCache>
              </c15:datalabelsRange>
            </c:ext>
            <c:ext xmlns:c16="http://schemas.microsoft.com/office/drawing/2014/chart" uri="{C3380CC4-5D6E-409C-BE32-E72D297353CC}">
              <c16:uniqueId val="{00000001-026D-4A9B-8520-15A076F179DC}"/>
            </c:ext>
          </c:extLst>
        </c:ser>
        <c:dLbls>
          <c:showLegendKey val="0"/>
          <c:showVal val="0"/>
          <c:showCatName val="0"/>
          <c:showSerName val="0"/>
          <c:showPercent val="0"/>
          <c:showBubbleSize val="0"/>
        </c:dLbls>
        <c:gapWidth val="219"/>
        <c:overlap val="60"/>
        <c:axId val="1980221872"/>
        <c:axId val="1198450736"/>
      </c:barChart>
      <c:catAx>
        <c:axId val="1980221872"/>
        <c:scaling>
          <c:orientation val="minMax"/>
        </c:scaling>
        <c:delete val="1"/>
        <c:axPos val="b"/>
        <c:numFmt formatCode="General" sourceLinked="1"/>
        <c:majorTickMark val="none"/>
        <c:minorTickMark val="none"/>
        <c:tickLblPos val="nextTo"/>
        <c:crossAx val="1198450736"/>
        <c:crosses val="autoZero"/>
        <c:auto val="1"/>
        <c:lblAlgn val="ctr"/>
        <c:lblOffset val="100"/>
        <c:noMultiLvlLbl val="0"/>
      </c:catAx>
      <c:valAx>
        <c:axId val="1198450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80221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2352675</xdr:colOff>
      <xdr:row>0</xdr:row>
      <xdr:rowOff>0</xdr:rowOff>
    </xdr:from>
    <xdr:to>
      <xdr:col>3</xdr:col>
      <xdr:colOff>2967</xdr:colOff>
      <xdr:row>7</xdr:row>
      <xdr:rowOff>320906</xdr:rowOff>
    </xdr:to>
    <xdr:pic>
      <xdr:nvPicPr>
        <xdr:cNvPr id="2" name="Afbeelding 1">
          <a:extLst>
            <a:ext uri="{FF2B5EF4-FFF2-40B4-BE49-F238E27FC236}">
              <a16:creationId xmlns:a16="http://schemas.microsoft.com/office/drawing/2014/main" id="{18D2E2D3-C4AD-4C04-9D3E-021CAD55026E}"/>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t="24445"/>
        <a:stretch/>
      </xdr:blipFill>
      <xdr:spPr>
        <a:xfrm>
          <a:off x="4162425" y="0"/>
          <a:ext cx="4365417" cy="16486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9</xdr:col>
      <xdr:colOff>448235</xdr:colOff>
      <xdr:row>40</xdr:row>
      <xdr:rowOff>174102</xdr:rowOff>
    </xdr:to>
    <xdr:pic>
      <xdr:nvPicPr>
        <xdr:cNvPr id="4" name="Picture 3">
          <a:extLst>
            <a:ext uri="{FF2B5EF4-FFF2-40B4-BE49-F238E27FC236}">
              <a16:creationId xmlns:a16="http://schemas.microsoft.com/office/drawing/2014/main" id="{73C949EC-F8C9-A39D-3781-D97E134F59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497"/>
        <a:stretch/>
      </xdr:blipFill>
      <xdr:spPr>
        <a:xfrm>
          <a:off x="0" y="0"/>
          <a:ext cx="5894294" cy="7794102"/>
        </a:xfrm>
        <a:prstGeom prst="rect">
          <a:avLst/>
        </a:prstGeom>
      </xdr:spPr>
    </xdr:pic>
    <xdr:clientData/>
  </xdr:twoCellAnchor>
  <xdr:twoCellAnchor editAs="oneCell">
    <xdr:from>
      <xdr:col>0</xdr:col>
      <xdr:colOff>0</xdr:colOff>
      <xdr:row>0</xdr:row>
      <xdr:rowOff>0</xdr:rowOff>
    </xdr:from>
    <xdr:to>
      <xdr:col>4</xdr:col>
      <xdr:colOff>591674</xdr:colOff>
      <xdr:row>8</xdr:row>
      <xdr:rowOff>40822</xdr:rowOff>
    </xdr:to>
    <xdr:pic>
      <xdr:nvPicPr>
        <xdr:cNvPr id="3" name="Afbeelding 2">
          <a:extLst>
            <a:ext uri="{FF2B5EF4-FFF2-40B4-BE49-F238E27FC236}">
              <a16:creationId xmlns:a16="http://schemas.microsoft.com/office/drawing/2014/main" id="{253CA556-5ADB-45B5-8D01-FF2944BEC608}"/>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0" y="0"/>
          <a:ext cx="3012145" cy="15648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1</xdr:row>
      <xdr:rowOff>0</xdr:rowOff>
    </xdr:from>
    <xdr:to>
      <xdr:col>15</xdr:col>
      <xdr:colOff>333375</xdr:colOff>
      <xdr:row>30</xdr:row>
      <xdr:rowOff>95250</xdr:rowOff>
    </xdr:to>
    <xdr:graphicFrame macro="">
      <xdr:nvGraphicFramePr>
        <xdr:cNvPr id="2" name="Grafiek 1">
          <a:extLst>
            <a:ext uri="{FF2B5EF4-FFF2-40B4-BE49-F238E27FC236}">
              <a16:creationId xmlns:a16="http://schemas.microsoft.com/office/drawing/2014/main" id="{5CAADEEA-94DE-42DA-89FF-825F4C05C9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31</xdr:row>
      <xdr:rowOff>233361</xdr:rowOff>
    </xdr:from>
    <xdr:to>
      <xdr:col>15</xdr:col>
      <xdr:colOff>333374</xdr:colOff>
      <xdr:row>69</xdr:row>
      <xdr:rowOff>47625</xdr:rowOff>
    </xdr:to>
    <xdr:graphicFrame macro="">
      <xdr:nvGraphicFramePr>
        <xdr:cNvPr id="3" name="Grafiek 2">
          <a:extLst>
            <a:ext uri="{FF2B5EF4-FFF2-40B4-BE49-F238E27FC236}">
              <a16:creationId xmlns:a16="http://schemas.microsoft.com/office/drawing/2014/main" id="{139CE53C-64EE-4CD9-88AD-8D60018FD3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0</xdr:colOff>
      <xdr:row>14</xdr:row>
      <xdr:rowOff>137320</xdr:rowOff>
    </xdr:from>
    <xdr:to>
      <xdr:col>0</xdr:col>
      <xdr:colOff>1828799</xdr:colOff>
      <xdr:row>23</xdr:row>
      <xdr:rowOff>71437</xdr:rowOff>
    </xdr:to>
    <mc:AlternateContent xmlns:mc="http://schemas.openxmlformats.org/markup-compatibility/2006" xmlns:a14="http://schemas.microsoft.com/office/drawing/2010/main">
      <mc:Choice Requires="a14">
        <xdr:graphicFrame macro="">
          <xdr:nvGraphicFramePr>
            <xdr:cNvPr id="16" name="Straatnaam 2">
              <a:extLst>
                <a:ext uri="{FF2B5EF4-FFF2-40B4-BE49-F238E27FC236}">
                  <a16:creationId xmlns:a16="http://schemas.microsoft.com/office/drawing/2014/main" id="{C9C054BE-4502-44BF-9AF6-58D79401CA5D}"/>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Straatnaam 2"/>
            </a:graphicData>
          </a:graphic>
        </xdr:graphicFrame>
      </mc:Choice>
      <mc:Fallback xmlns="">
        <xdr:sp macro="" textlink="">
          <xdr:nvSpPr>
            <xdr:cNvPr id="0" name=""/>
            <xdr:cNvSpPr>
              <a:spLocks noTextEdit="1"/>
            </xdr:cNvSpPr>
          </xdr:nvSpPr>
          <xdr:spPr>
            <a:xfrm>
              <a:off x="0" y="2851945"/>
              <a:ext cx="1828799" cy="1648617"/>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16</xdr:col>
      <xdr:colOff>161924</xdr:colOff>
      <xdr:row>1</xdr:row>
      <xdr:rowOff>4762</xdr:rowOff>
    </xdr:from>
    <xdr:to>
      <xdr:col>28</xdr:col>
      <xdr:colOff>561975</xdr:colOff>
      <xdr:row>30</xdr:row>
      <xdr:rowOff>76200</xdr:rowOff>
    </xdr:to>
    <xdr:graphicFrame macro="">
      <xdr:nvGraphicFramePr>
        <xdr:cNvPr id="17" name="Grafiek 16">
          <a:extLst>
            <a:ext uri="{FF2B5EF4-FFF2-40B4-BE49-F238E27FC236}">
              <a16:creationId xmlns:a16="http://schemas.microsoft.com/office/drawing/2014/main" id="{77FCF82F-4C45-434F-AD6E-A08F39785F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0</xdr:colOff>
      <xdr:row>6</xdr:row>
      <xdr:rowOff>4762</xdr:rowOff>
    </xdr:from>
    <xdr:to>
      <xdr:col>0</xdr:col>
      <xdr:colOff>1828800</xdr:colOff>
      <xdr:row>14</xdr:row>
      <xdr:rowOff>154782</xdr:rowOff>
    </xdr:to>
    <mc:AlternateContent xmlns:mc="http://schemas.openxmlformats.org/markup-compatibility/2006" xmlns:a14="http://schemas.microsoft.com/office/drawing/2010/main">
      <mc:Choice Requires="a14">
        <xdr:graphicFrame macro="">
          <xdr:nvGraphicFramePr>
            <xdr:cNvPr id="18" name="Sectienummer">
              <a:extLst>
                <a:ext uri="{FF2B5EF4-FFF2-40B4-BE49-F238E27FC236}">
                  <a16:creationId xmlns:a16="http://schemas.microsoft.com/office/drawing/2014/main" id="{800F5EF5-AD4C-4F92-9921-BCBC8EDC4BED}"/>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Sectienummer"/>
            </a:graphicData>
          </a:graphic>
        </xdr:graphicFrame>
      </mc:Choice>
      <mc:Fallback xmlns="">
        <xdr:sp macro="" textlink="">
          <xdr:nvSpPr>
            <xdr:cNvPr id="0" name=""/>
            <xdr:cNvSpPr>
              <a:spLocks noTextEdit="1"/>
            </xdr:cNvSpPr>
          </xdr:nvSpPr>
          <xdr:spPr>
            <a:xfrm>
              <a:off x="0" y="1195386"/>
              <a:ext cx="1828800" cy="2478089"/>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absolute">
    <xdr:from>
      <xdr:col>0</xdr:col>
      <xdr:colOff>0</xdr:colOff>
      <xdr:row>27</xdr:row>
      <xdr:rowOff>189706</xdr:rowOff>
    </xdr:from>
    <xdr:to>
      <xdr:col>0</xdr:col>
      <xdr:colOff>1828800</xdr:colOff>
      <xdr:row>33</xdr:row>
      <xdr:rowOff>166686</xdr:rowOff>
    </xdr:to>
    <mc:AlternateContent xmlns:mc="http://schemas.openxmlformats.org/markup-compatibility/2006" xmlns:a14="http://schemas.microsoft.com/office/drawing/2010/main">
      <mc:Choice Requires="a14">
        <xdr:graphicFrame macro="">
          <xdr:nvGraphicFramePr>
            <xdr:cNvPr id="19" name="Buurt 2">
              <a:extLst>
                <a:ext uri="{FF2B5EF4-FFF2-40B4-BE49-F238E27FC236}">
                  <a16:creationId xmlns:a16="http://schemas.microsoft.com/office/drawing/2014/main" id="{4748DB7E-8519-42F4-A4DC-4B02F4A468DF}"/>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Buurt 2"/>
            </a:graphicData>
          </a:graphic>
        </xdr:graphicFrame>
      </mc:Choice>
      <mc:Fallback xmlns="">
        <xdr:sp macro="" textlink="">
          <xdr:nvSpPr>
            <xdr:cNvPr id="0" name=""/>
            <xdr:cNvSpPr>
              <a:spLocks noTextEdit="1"/>
            </xdr:cNvSpPr>
          </xdr:nvSpPr>
          <xdr:spPr>
            <a:xfrm>
              <a:off x="0" y="5380831"/>
              <a:ext cx="1828800" cy="1167605"/>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16</xdr:col>
      <xdr:colOff>152401</xdr:colOff>
      <xdr:row>31</xdr:row>
      <xdr:rowOff>233361</xdr:rowOff>
    </xdr:from>
    <xdr:to>
      <xdr:col>22</xdr:col>
      <xdr:colOff>152400</xdr:colOff>
      <xdr:row>49</xdr:row>
      <xdr:rowOff>180975</xdr:rowOff>
    </xdr:to>
    <xdr:graphicFrame macro="">
      <xdr:nvGraphicFramePr>
        <xdr:cNvPr id="20" name="Grafiek 19">
          <a:extLst>
            <a:ext uri="{FF2B5EF4-FFF2-40B4-BE49-F238E27FC236}">
              <a16:creationId xmlns:a16="http://schemas.microsoft.com/office/drawing/2014/main" id="{9E570D37-A890-4C54-AC30-F8E45D683B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464343</xdr:colOff>
      <xdr:row>31</xdr:row>
      <xdr:rowOff>221456</xdr:rowOff>
    </xdr:from>
    <xdr:to>
      <xdr:col>28</xdr:col>
      <xdr:colOff>545306</xdr:colOff>
      <xdr:row>49</xdr:row>
      <xdr:rowOff>188119</xdr:rowOff>
    </xdr:to>
    <xdr:graphicFrame macro="">
      <xdr:nvGraphicFramePr>
        <xdr:cNvPr id="22" name="Grafiek 21">
          <a:extLst>
            <a:ext uri="{FF2B5EF4-FFF2-40B4-BE49-F238E27FC236}">
              <a16:creationId xmlns:a16="http://schemas.microsoft.com/office/drawing/2014/main" id="{43BC97D4-ABB3-4392-AF33-4939D80CBC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159543</xdr:colOff>
      <xdr:row>50</xdr:row>
      <xdr:rowOff>233361</xdr:rowOff>
    </xdr:from>
    <xdr:to>
      <xdr:col>22</xdr:col>
      <xdr:colOff>164306</xdr:colOff>
      <xdr:row>69</xdr:row>
      <xdr:rowOff>57149</xdr:rowOff>
    </xdr:to>
    <xdr:graphicFrame macro="">
      <xdr:nvGraphicFramePr>
        <xdr:cNvPr id="23" name="Grafiek 22">
          <a:extLst>
            <a:ext uri="{FF2B5EF4-FFF2-40B4-BE49-F238E27FC236}">
              <a16:creationId xmlns:a16="http://schemas.microsoft.com/office/drawing/2014/main" id="{E00845D1-21F5-4E8C-9717-26A3A5A0EA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461962</xdr:colOff>
      <xdr:row>51</xdr:row>
      <xdr:rowOff>4762</xdr:rowOff>
    </xdr:from>
    <xdr:to>
      <xdr:col>28</xdr:col>
      <xdr:colOff>533400</xdr:colOff>
      <xdr:row>69</xdr:row>
      <xdr:rowOff>76200</xdr:rowOff>
    </xdr:to>
    <xdr:graphicFrame macro="">
      <xdr:nvGraphicFramePr>
        <xdr:cNvPr id="24" name="Grafiek 23">
          <a:extLst>
            <a:ext uri="{FF2B5EF4-FFF2-40B4-BE49-F238E27FC236}">
              <a16:creationId xmlns:a16="http://schemas.microsoft.com/office/drawing/2014/main" id="{E1221FCC-6F92-4D2E-8285-61DEE8CE11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133350</xdr:colOff>
      <xdr:row>71</xdr:row>
      <xdr:rowOff>4762</xdr:rowOff>
    </xdr:from>
    <xdr:to>
      <xdr:col>22</xdr:col>
      <xdr:colOff>142875</xdr:colOff>
      <xdr:row>89</xdr:row>
      <xdr:rowOff>57150</xdr:rowOff>
    </xdr:to>
    <xdr:graphicFrame macro="">
      <xdr:nvGraphicFramePr>
        <xdr:cNvPr id="25" name="Grafiek 24">
          <a:extLst>
            <a:ext uri="{FF2B5EF4-FFF2-40B4-BE49-F238E27FC236}">
              <a16:creationId xmlns:a16="http://schemas.microsoft.com/office/drawing/2014/main" id="{4835A356-6E1F-499C-840B-0C6AECF454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0</xdr:col>
      <xdr:colOff>0</xdr:colOff>
      <xdr:row>33</xdr:row>
      <xdr:rowOff>130969</xdr:rowOff>
    </xdr:from>
    <xdr:to>
      <xdr:col>0</xdr:col>
      <xdr:colOff>1828799</xdr:colOff>
      <xdr:row>38</xdr:row>
      <xdr:rowOff>59531</xdr:rowOff>
    </xdr:to>
    <mc:AlternateContent xmlns:mc="http://schemas.openxmlformats.org/markup-compatibility/2006" xmlns:a14="http://schemas.microsoft.com/office/drawing/2010/main">
      <mc:Choice Requires="a14">
        <xdr:graphicFrame macro="">
          <xdr:nvGraphicFramePr>
            <xdr:cNvPr id="4" name="Datum">
              <a:extLst>
                <a:ext uri="{FF2B5EF4-FFF2-40B4-BE49-F238E27FC236}">
                  <a16:creationId xmlns:a16="http://schemas.microsoft.com/office/drawing/2014/main" id="{784D4FE1-8782-4E7F-9505-9E13A0BFF621}"/>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um"/>
            </a:graphicData>
          </a:graphic>
        </xdr:graphicFrame>
      </mc:Choice>
      <mc:Fallback xmlns="">
        <xdr:sp macro="" textlink="">
          <xdr:nvSpPr>
            <xdr:cNvPr id="0" name=""/>
            <xdr:cNvSpPr>
              <a:spLocks noTextEdit="1"/>
            </xdr:cNvSpPr>
          </xdr:nvSpPr>
          <xdr:spPr>
            <a:xfrm>
              <a:off x="0" y="6512719"/>
              <a:ext cx="1828799" cy="881062"/>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38</xdr:row>
      <xdr:rowOff>42070</xdr:rowOff>
    </xdr:from>
    <xdr:to>
      <xdr:col>0</xdr:col>
      <xdr:colOff>1824831</xdr:colOff>
      <xdr:row>43</xdr:row>
      <xdr:rowOff>119063</xdr:rowOff>
    </xdr:to>
    <mc:AlternateContent xmlns:mc="http://schemas.openxmlformats.org/markup-compatibility/2006" xmlns:a14="http://schemas.microsoft.com/office/drawing/2010/main">
      <mc:Choice Requires="a14">
        <xdr:graphicFrame macro="">
          <xdr:nvGraphicFramePr>
            <xdr:cNvPr id="5" name="Meetmoment">
              <a:extLst>
                <a:ext uri="{FF2B5EF4-FFF2-40B4-BE49-F238E27FC236}">
                  <a16:creationId xmlns:a16="http://schemas.microsoft.com/office/drawing/2014/main" id="{7F2BC481-CDC8-403A-B90F-90DF72F23ABA}"/>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Meetmoment"/>
            </a:graphicData>
          </a:graphic>
        </xdr:graphicFrame>
      </mc:Choice>
      <mc:Fallback xmlns="">
        <xdr:sp macro="" textlink="">
          <xdr:nvSpPr>
            <xdr:cNvPr id="0" name=""/>
            <xdr:cNvSpPr>
              <a:spLocks noTextEdit="1"/>
            </xdr:cNvSpPr>
          </xdr:nvSpPr>
          <xdr:spPr>
            <a:xfrm>
              <a:off x="0" y="7376320"/>
              <a:ext cx="1824831" cy="1029493"/>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0</xdr:row>
      <xdr:rowOff>178593</xdr:rowOff>
    </xdr:from>
    <xdr:to>
      <xdr:col>1</xdr:col>
      <xdr:colOff>30831</xdr:colOff>
      <xdr:row>4</xdr:row>
      <xdr:rowOff>150018</xdr:rowOff>
    </xdr:to>
    <xdr:pic>
      <xdr:nvPicPr>
        <xdr:cNvPr id="6" name="Afbeelding 5" descr="Afbeelding met tekst, Lettertype, logo, Graphics&#10;&#10;Automatisch gegenereerde beschrijving">
          <a:extLst>
            <a:ext uri="{FF2B5EF4-FFF2-40B4-BE49-F238E27FC236}">
              <a16:creationId xmlns:a16="http://schemas.microsoft.com/office/drawing/2014/main" id="{2F5A8743-CF76-4B9B-9F93-5F703F462D85}"/>
            </a:ext>
          </a:extLst>
        </xdr:cNvPr>
        <xdr:cNvPicPr>
          <a:picLocks noChangeAspect="1"/>
        </xdr:cNvPicPr>
      </xdr:nvPicPr>
      <xdr:blipFill rotWithShape="1">
        <a:blip xmlns:r="http://schemas.openxmlformats.org/officeDocument/2006/relationships" r:embed="rId9">
          <a:clrChange>
            <a:clrFrom>
              <a:srgbClr val="FFFFFF"/>
            </a:clrFrom>
            <a:clrTo>
              <a:srgbClr val="FFFFFF">
                <a:alpha val="0"/>
              </a:srgbClr>
            </a:clrTo>
          </a:clrChange>
        </a:blip>
        <a:srcRect l="6465" t="11296" r="10345" b="22668"/>
        <a:stretch/>
      </xdr:blipFill>
      <xdr:spPr>
        <a:xfrm>
          <a:off x="0" y="178593"/>
          <a:ext cx="1983456" cy="781050"/>
        </a:xfrm>
        <a:prstGeom prst="rect">
          <a:avLst/>
        </a:prstGeom>
      </xdr:spPr>
    </xdr:pic>
    <xdr:clientData/>
  </xdr:twoCellAnchor>
  <xdr:twoCellAnchor editAs="absolute">
    <xdr:from>
      <xdr:col>0</xdr:col>
      <xdr:colOff>0</xdr:colOff>
      <xdr:row>23</xdr:row>
      <xdr:rowOff>92870</xdr:rowOff>
    </xdr:from>
    <xdr:to>
      <xdr:col>0</xdr:col>
      <xdr:colOff>1828800</xdr:colOff>
      <xdr:row>28</xdr:row>
      <xdr:rowOff>23812</xdr:rowOff>
    </xdr:to>
    <mc:AlternateContent xmlns:mc="http://schemas.openxmlformats.org/markup-compatibility/2006" xmlns:a14="http://schemas.microsoft.com/office/drawing/2010/main">
      <mc:Choice Requires="a14">
        <xdr:graphicFrame macro="">
          <xdr:nvGraphicFramePr>
            <xdr:cNvPr id="7" name="Vesting/Vesting Extra 1">
              <a:extLst>
                <a:ext uri="{FF2B5EF4-FFF2-40B4-BE49-F238E27FC236}">
                  <a16:creationId xmlns:a16="http://schemas.microsoft.com/office/drawing/2014/main" id="{CBF39EBE-C6BA-C38E-1306-3CE5FDE6BB4B}"/>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Vesting/Vesting Extra 1"/>
            </a:graphicData>
          </a:graphic>
        </xdr:graphicFrame>
      </mc:Choice>
      <mc:Fallback xmlns="">
        <xdr:sp macro="" textlink="">
          <xdr:nvSpPr>
            <xdr:cNvPr id="0" name=""/>
            <xdr:cNvSpPr>
              <a:spLocks noTextEdit="1"/>
            </xdr:cNvSpPr>
          </xdr:nvSpPr>
          <xdr:spPr>
            <a:xfrm>
              <a:off x="0" y="4521995"/>
              <a:ext cx="1828800" cy="883442"/>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28575</xdr:colOff>
      <xdr:row>0</xdr:row>
      <xdr:rowOff>0</xdr:rowOff>
    </xdr:from>
    <xdr:to>
      <xdr:col>0</xdr:col>
      <xdr:colOff>1987842</xdr:colOff>
      <xdr:row>4</xdr:row>
      <xdr:rowOff>9524</xdr:rowOff>
    </xdr:to>
    <xdr:pic>
      <xdr:nvPicPr>
        <xdr:cNvPr id="4" name="Afbeelding 3" descr="Afbeelding met tekst, Lettertype, logo, Graphics&#10;&#10;Automatisch gegenereerde beschrijving">
          <a:extLst>
            <a:ext uri="{FF2B5EF4-FFF2-40B4-BE49-F238E27FC236}">
              <a16:creationId xmlns:a16="http://schemas.microsoft.com/office/drawing/2014/main" id="{064D9951-99AE-4A77-8A00-D4606847B215}"/>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l="6465" t="11296" r="10345" b="22668"/>
        <a:stretch/>
      </xdr:blipFill>
      <xdr:spPr>
        <a:xfrm>
          <a:off x="28575" y="0"/>
          <a:ext cx="1959267" cy="771524"/>
        </a:xfrm>
        <a:prstGeom prst="rect">
          <a:avLst/>
        </a:prstGeom>
      </xdr:spPr>
    </xdr:pic>
    <xdr:clientData/>
  </xdr:twoCellAnchor>
  <xdr:twoCellAnchor editAs="absolute">
    <xdr:from>
      <xdr:col>0</xdr:col>
      <xdr:colOff>34358</xdr:colOff>
      <xdr:row>4</xdr:row>
      <xdr:rowOff>110557</xdr:rowOff>
    </xdr:from>
    <xdr:to>
      <xdr:col>0</xdr:col>
      <xdr:colOff>1987256</xdr:colOff>
      <xdr:row>11</xdr:row>
      <xdr:rowOff>110743</xdr:rowOff>
    </xdr:to>
    <xdr:pic>
      <xdr:nvPicPr>
        <xdr:cNvPr id="5" name="Afbeelding 4" descr="Afbeelding met tekst, schermopname, Lettertype, lijn&#10;&#10;Automatisch gegenereerde beschrijving">
          <a:extLst>
            <a:ext uri="{FF2B5EF4-FFF2-40B4-BE49-F238E27FC236}">
              <a16:creationId xmlns:a16="http://schemas.microsoft.com/office/drawing/2014/main" id="{895F0045-2F21-4201-A7E7-33585D643805}"/>
            </a:ext>
          </a:extLst>
        </xdr:cNvPr>
        <xdr:cNvPicPr>
          <a:picLocks noChangeAspect="1"/>
        </xdr:cNvPicPr>
      </xdr:nvPicPr>
      <xdr:blipFill>
        <a:blip xmlns:r="http://schemas.openxmlformats.org/officeDocument/2006/relationships" r:embed="rId2"/>
        <a:stretch>
          <a:fillRect/>
        </a:stretch>
      </xdr:blipFill>
      <xdr:spPr>
        <a:xfrm>
          <a:off x="34358" y="872557"/>
          <a:ext cx="1952898" cy="1333686"/>
        </a:xfrm>
        <a:prstGeom prst="rect">
          <a:avLst/>
        </a:prstGeom>
      </xdr:spPr>
    </xdr:pic>
    <xdr:clientData/>
  </xdr:twoCellAnchor>
  <xdr:twoCellAnchor editAs="absolute">
    <xdr:from>
      <xdr:col>0</xdr:col>
      <xdr:colOff>0</xdr:colOff>
      <xdr:row>12</xdr:row>
      <xdr:rowOff>12247</xdr:rowOff>
    </xdr:from>
    <xdr:to>
      <xdr:col>0</xdr:col>
      <xdr:colOff>1828800</xdr:colOff>
      <xdr:row>21</xdr:row>
      <xdr:rowOff>9524</xdr:rowOff>
    </xdr:to>
    <mc:AlternateContent xmlns:mc="http://schemas.openxmlformats.org/markup-compatibility/2006" xmlns:a14="http://schemas.microsoft.com/office/drawing/2010/main">
      <mc:Choice Requires="a14">
        <xdr:graphicFrame macro="">
          <xdr:nvGraphicFramePr>
            <xdr:cNvPr id="7" name="Sectienummer 1">
              <a:extLst>
                <a:ext uri="{FF2B5EF4-FFF2-40B4-BE49-F238E27FC236}">
                  <a16:creationId xmlns:a16="http://schemas.microsoft.com/office/drawing/2014/main" id="{A13FDF8A-7C67-4AD5-3DC4-E4E2471598B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ienummer 1"/>
            </a:graphicData>
          </a:graphic>
        </xdr:graphicFrame>
      </mc:Choice>
      <mc:Fallback xmlns="">
        <xdr:sp macro="" textlink="">
          <xdr:nvSpPr>
            <xdr:cNvPr id="0" name=""/>
            <xdr:cNvSpPr>
              <a:spLocks noTextEdit="1"/>
            </xdr:cNvSpPr>
          </xdr:nvSpPr>
          <xdr:spPr>
            <a:xfrm>
              <a:off x="0" y="2298247"/>
              <a:ext cx="1828800" cy="1711777"/>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20</xdr:row>
      <xdr:rowOff>148319</xdr:rowOff>
    </xdr:from>
    <xdr:to>
      <xdr:col>0</xdr:col>
      <xdr:colOff>1828800</xdr:colOff>
      <xdr:row>29</xdr:row>
      <xdr:rowOff>142874</xdr:rowOff>
    </xdr:to>
    <mc:AlternateContent xmlns:mc="http://schemas.openxmlformats.org/markup-compatibility/2006" xmlns:a14="http://schemas.microsoft.com/office/drawing/2010/main">
      <mc:Choice Requires="a14">
        <xdr:graphicFrame macro="">
          <xdr:nvGraphicFramePr>
            <xdr:cNvPr id="11" name="Straatnaam">
              <a:extLst>
                <a:ext uri="{FF2B5EF4-FFF2-40B4-BE49-F238E27FC236}">
                  <a16:creationId xmlns:a16="http://schemas.microsoft.com/office/drawing/2014/main" id="{03E09563-94FD-95B7-E060-76A0062ECCF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traatnaam"/>
            </a:graphicData>
          </a:graphic>
        </xdr:graphicFrame>
      </mc:Choice>
      <mc:Fallback xmlns="">
        <xdr:sp macro="" textlink="">
          <xdr:nvSpPr>
            <xdr:cNvPr id="0" name=""/>
            <xdr:cNvSpPr>
              <a:spLocks noTextEdit="1"/>
            </xdr:cNvSpPr>
          </xdr:nvSpPr>
          <xdr:spPr>
            <a:xfrm>
              <a:off x="0" y="3958319"/>
              <a:ext cx="1828800" cy="1709055"/>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34</xdr:row>
      <xdr:rowOff>95250</xdr:rowOff>
    </xdr:from>
    <xdr:to>
      <xdr:col>0</xdr:col>
      <xdr:colOff>1828800</xdr:colOff>
      <xdr:row>40</xdr:row>
      <xdr:rowOff>133350</xdr:rowOff>
    </xdr:to>
    <mc:AlternateContent xmlns:mc="http://schemas.openxmlformats.org/markup-compatibility/2006" xmlns:a14="http://schemas.microsoft.com/office/drawing/2010/main">
      <mc:Choice Requires="a14">
        <xdr:graphicFrame macro="">
          <xdr:nvGraphicFramePr>
            <xdr:cNvPr id="12" name="Buurt">
              <a:extLst>
                <a:ext uri="{FF2B5EF4-FFF2-40B4-BE49-F238E27FC236}">
                  <a16:creationId xmlns:a16="http://schemas.microsoft.com/office/drawing/2014/main" id="{290171E9-C1E5-D18B-0A87-92F4FB6559FE}"/>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Buurt"/>
            </a:graphicData>
          </a:graphic>
        </xdr:graphicFrame>
      </mc:Choice>
      <mc:Fallback xmlns="">
        <xdr:sp macro="" textlink="">
          <xdr:nvSpPr>
            <xdr:cNvPr id="0" name=""/>
            <xdr:cNvSpPr>
              <a:spLocks noTextEdit="1"/>
            </xdr:cNvSpPr>
          </xdr:nvSpPr>
          <xdr:spPr>
            <a:xfrm>
              <a:off x="0" y="6572250"/>
              <a:ext cx="1828800" cy="1181100"/>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29</xdr:row>
      <xdr:rowOff>114300</xdr:rowOff>
    </xdr:from>
    <xdr:to>
      <xdr:col>0</xdr:col>
      <xdr:colOff>1828800</xdr:colOff>
      <xdr:row>34</xdr:row>
      <xdr:rowOff>104775</xdr:rowOff>
    </xdr:to>
    <mc:AlternateContent xmlns:mc="http://schemas.openxmlformats.org/markup-compatibility/2006" xmlns:a14="http://schemas.microsoft.com/office/drawing/2010/main">
      <mc:Choice Requires="a14">
        <xdr:graphicFrame macro="">
          <xdr:nvGraphicFramePr>
            <xdr:cNvPr id="9" name="Vesting/Vesting Extra 2">
              <a:extLst>
                <a:ext uri="{FF2B5EF4-FFF2-40B4-BE49-F238E27FC236}">
                  <a16:creationId xmlns:a16="http://schemas.microsoft.com/office/drawing/2014/main" id="{58D1CE25-B91A-4C3B-C4DD-500EACD9A1F5}"/>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Vesting/Vesting Extra 2"/>
            </a:graphicData>
          </a:graphic>
        </xdr:graphicFrame>
      </mc:Choice>
      <mc:Fallback xmlns="">
        <xdr:sp macro="" textlink="">
          <xdr:nvSpPr>
            <xdr:cNvPr id="0" name=""/>
            <xdr:cNvSpPr>
              <a:spLocks noTextEdit="1"/>
            </xdr:cNvSpPr>
          </xdr:nvSpPr>
          <xdr:spPr>
            <a:xfrm>
              <a:off x="0" y="5638800"/>
              <a:ext cx="1828800" cy="942975"/>
            </a:xfrm>
            <a:prstGeom prst="rect">
              <a:avLst/>
            </a:prstGeom>
            <a:solidFill>
              <a:prstClr val="white"/>
            </a:solidFill>
            <a:ln w="1">
              <a:solidFill>
                <a:prstClr val="green"/>
              </a:solidFill>
            </a:ln>
          </xdr:spPr>
          <xdr:txBody>
            <a:bodyPr vertOverflow="clip" horzOverflow="clip"/>
            <a:lstStyle/>
            <a:p>
              <a:r>
                <a:rPr lang="nl-NL"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440161</xdr:colOff>
      <xdr:row>13</xdr:row>
      <xdr:rowOff>0</xdr:rowOff>
    </xdr:to>
    <mc:AlternateContent xmlns:mc="http://schemas.openxmlformats.org/markup-compatibility/2006" xmlns:sle15="http://schemas.microsoft.com/office/drawing/2012/slicer">
      <mc:Choice Requires="sle15">
        <xdr:graphicFrame macro="">
          <xdr:nvGraphicFramePr>
            <xdr:cNvPr id="3" name="Straatnaam 1">
              <a:extLst>
                <a:ext uri="{FF2B5EF4-FFF2-40B4-BE49-F238E27FC236}">
                  <a16:creationId xmlns:a16="http://schemas.microsoft.com/office/drawing/2014/main" id="{50FDF812-9A83-4FF9-A558-BD6864936F6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traatnaam 1"/>
            </a:graphicData>
          </a:graphic>
        </xdr:graphicFrame>
      </mc:Choice>
      <mc:Fallback xmlns="">
        <xdr:sp macro="" textlink="">
          <xdr:nvSpPr>
            <xdr:cNvPr id="0" name=""/>
            <xdr:cNvSpPr>
              <a:spLocks noTextEdit="1"/>
            </xdr:cNvSpPr>
          </xdr:nvSpPr>
          <xdr:spPr>
            <a:xfrm>
              <a:off x="0" y="0"/>
              <a:ext cx="1824280" cy="2476500"/>
            </a:xfrm>
            <a:prstGeom prst="rect">
              <a:avLst/>
            </a:prstGeom>
            <a:solidFill>
              <a:prstClr val="white"/>
            </a:solidFill>
            <a:ln w="1">
              <a:solidFill>
                <a:prstClr val="green"/>
              </a:solidFill>
            </a:ln>
          </xdr:spPr>
          <xdr:txBody>
            <a:bodyPr vertOverflow="clip" horzOverflow="clip"/>
            <a:lstStyle/>
            <a:p>
              <a:r>
                <a:rPr lang="nl-NL"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twoCellAnchor editAs="absolute">
    <xdr:from>
      <xdr:col>1</xdr:col>
      <xdr:colOff>438664</xdr:colOff>
      <xdr:row>0</xdr:row>
      <xdr:rowOff>1</xdr:rowOff>
    </xdr:from>
    <xdr:to>
      <xdr:col>2</xdr:col>
      <xdr:colOff>1176801</xdr:colOff>
      <xdr:row>13</xdr:row>
      <xdr:rowOff>1</xdr:rowOff>
    </xdr:to>
    <mc:AlternateContent xmlns:mc="http://schemas.openxmlformats.org/markup-compatibility/2006" xmlns:sle15="http://schemas.microsoft.com/office/drawing/2012/slicer">
      <mc:Choice Requires="sle15">
        <xdr:graphicFrame macro="">
          <xdr:nvGraphicFramePr>
            <xdr:cNvPr id="7" name="Straatnaam 3">
              <a:extLst>
                <a:ext uri="{FF2B5EF4-FFF2-40B4-BE49-F238E27FC236}">
                  <a16:creationId xmlns:a16="http://schemas.microsoft.com/office/drawing/2014/main" id="{102DC2FB-0C11-4FC7-9AAA-6A8F54F2512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traatnaam 3"/>
            </a:graphicData>
          </a:graphic>
        </xdr:graphicFrame>
      </mc:Choice>
      <mc:Fallback xmlns="">
        <xdr:sp macro="" textlink="">
          <xdr:nvSpPr>
            <xdr:cNvPr id="0" name=""/>
            <xdr:cNvSpPr>
              <a:spLocks noTextEdit="1"/>
            </xdr:cNvSpPr>
          </xdr:nvSpPr>
          <xdr:spPr>
            <a:xfrm>
              <a:off x="1815163" y="0"/>
              <a:ext cx="2127970" cy="2476499"/>
            </a:xfrm>
            <a:prstGeom prst="rect">
              <a:avLst/>
            </a:prstGeom>
            <a:solidFill>
              <a:prstClr val="white"/>
            </a:solidFill>
            <a:ln w="1">
              <a:solidFill>
                <a:prstClr val="green"/>
              </a:solidFill>
            </a:ln>
          </xdr:spPr>
          <xdr:txBody>
            <a:bodyPr vertOverflow="clip" horzOverflow="clip"/>
            <a:lstStyle/>
            <a:p>
              <a:r>
                <a:rPr lang="nl-NL"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twoCellAnchor editAs="absolute">
    <xdr:from>
      <xdr:col>24</xdr:col>
      <xdr:colOff>808994</xdr:colOff>
      <xdr:row>0</xdr:row>
      <xdr:rowOff>0</xdr:rowOff>
    </xdr:from>
    <xdr:to>
      <xdr:col>53</xdr:col>
      <xdr:colOff>782751</xdr:colOff>
      <xdr:row>11</xdr:row>
      <xdr:rowOff>96116</xdr:rowOff>
    </xdr:to>
    <xdr:pic>
      <xdr:nvPicPr>
        <xdr:cNvPr id="6" name="Afbeelding 5">
          <a:extLst>
            <a:ext uri="{FF2B5EF4-FFF2-40B4-BE49-F238E27FC236}">
              <a16:creationId xmlns:a16="http://schemas.microsoft.com/office/drawing/2014/main" id="{5418D125-C3A3-4D68-9B0B-1A7EE9C47CDF}"/>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2007673" y="0"/>
          <a:ext cx="4396078" cy="2191616"/>
        </a:xfrm>
        <a:prstGeom prst="rect">
          <a:avLst/>
        </a:prstGeom>
      </xdr:spPr>
    </xdr:pic>
    <xdr:clientData/>
  </xdr:twoCellAnchor>
  <xdr:twoCellAnchor editAs="absolute">
    <xdr:from>
      <xdr:col>5</xdr:col>
      <xdr:colOff>833596</xdr:colOff>
      <xdr:row>0</xdr:row>
      <xdr:rowOff>93141</xdr:rowOff>
    </xdr:from>
    <xdr:to>
      <xdr:col>24</xdr:col>
      <xdr:colOff>1071562</xdr:colOff>
      <xdr:row>10</xdr:row>
      <xdr:rowOff>58233</xdr:rowOff>
    </xdr:to>
    <xdr:pic>
      <xdr:nvPicPr>
        <xdr:cNvPr id="2" name="Afbeelding 1">
          <a:extLst>
            <a:ext uri="{FF2B5EF4-FFF2-40B4-BE49-F238E27FC236}">
              <a16:creationId xmlns:a16="http://schemas.microsoft.com/office/drawing/2014/main" id="{E6525FA9-1256-4E39-BADF-9F0A9022B3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9460525" y="93141"/>
          <a:ext cx="2809716" cy="1870092"/>
        </a:xfrm>
        <a:prstGeom prst="rect">
          <a:avLst/>
        </a:prstGeom>
      </xdr:spPr>
    </xdr:pic>
    <xdr:clientData/>
  </xdr:twoCellAnchor>
  <xdr:twoCellAnchor editAs="absolute">
    <xdr:from>
      <xdr:col>3</xdr:col>
      <xdr:colOff>758936</xdr:colOff>
      <xdr:row>0</xdr:row>
      <xdr:rowOff>0</xdr:rowOff>
    </xdr:from>
    <xdr:to>
      <xdr:col>4</xdr:col>
      <xdr:colOff>781387</xdr:colOff>
      <xdr:row>13</xdr:row>
      <xdr:rowOff>11906</xdr:rowOff>
    </xdr:to>
    <mc:AlternateContent xmlns:mc="http://schemas.openxmlformats.org/markup-compatibility/2006" xmlns:sle15="http://schemas.microsoft.com/office/drawing/2012/slicer">
      <mc:Choice Requires="sle15">
        <xdr:graphicFrame macro="">
          <xdr:nvGraphicFramePr>
            <xdr:cNvPr id="4" name="Buurt 1">
              <a:extLst>
                <a:ext uri="{FF2B5EF4-FFF2-40B4-BE49-F238E27FC236}">
                  <a16:creationId xmlns:a16="http://schemas.microsoft.com/office/drawing/2014/main" id="{25D5324D-8AB2-6AF9-F4B4-53DE3337F4D4}"/>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Buurt 1"/>
            </a:graphicData>
          </a:graphic>
        </xdr:graphicFrame>
      </mc:Choice>
      <mc:Fallback xmlns="">
        <xdr:sp macro="" textlink="">
          <xdr:nvSpPr>
            <xdr:cNvPr id="0" name=""/>
            <xdr:cNvSpPr>
              <a:spLocks noTextEdit="1"/>
            </xdr:cNvSpPr>
          </xdr:nvSpPr>
          <xdr:spPr>
            <a:xfrm>
              <a:off x="5698329" y="0"/>
              <a:ext cx="1832201" cy="2488406"/>
            </a:xfrm>
            <a:prstGeom prst="rect">
              <a:avLst/>
            </a:prstGeom>
            <a:solidFill>
              <a:prstClr val="white"/>
            </a:solidFill>
            <a:ln w="1">
              <a:solidFill>
                <a:prstClr val="green"/>
              </a:solidFill>
            </a:ln>
          </xdr:spPr>
          <xdr:txBody>
            <a:bodyPr vertOverflow="clip" horzOverflow="clip"/>
            <a:lstStyle/>
            <a:p>
              <a:r>
                <a:rPr lang="nl-NL"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1133476</xdr:colOff>
      <xdr:row>0</xdr:row>
      <xdr:rowOff>0</xdr:rowOff>
    </xdr:from>
    <xdr:to>
      <xdr:col>3</xdr:col>
      <xdr:colOff>798740</xdr:colOff>
      <xdr:row>12</xdr:row>
      <xdr:rowOff>190499</xdr:rowOff>
    </xdr:to>
    <mc:AlternateContent xmlns:mc="http://schemas.openxmlformats.org/markup-compatibility/2006" xmlns:sle15="http://schemas.microsoft.com/office/drawing/2012/slicer">
      <mc:Choice Requires="sle15">
        <xdr:graphicFrame macro="">
          <xdr:nvGraphicFramePr>
            <xdr:cNvPr id="5" name="Vesting/Vesting Extra">
              <a:extLst>
                <a:ext uri="{FF2B5EF4-FFF2-40B4-BE49-F238E27FC236}">
                  <a16:creationId xmlns:a16="http://schemas.microsoft.com/office/drawing/2014/main" id="{3E59ED1E-E488-4F70-E515-58669ABD310F}"/>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Vesting/Vesting Extra"/>
            </a:graphicData>
          </a:graphic>
        </xdr:graphicFrame>
      </mc:Choice>
      <mc:Fallback xmlns="">
        <xdr:sp macro="" textlink="">
          <xdr:nvSpPr>
            <xdr:cNvPr id="0" name=""/>
            <xdr:cNvSpPr>
              <a:spLocks noTextEdit="1"/>
            </xdr:cNvSpPr>
          </xdr:nvSpPr>
          <xdr:spPr>
            <a:xfrm>
              <a:off x="3909333" y="0"/>
              <a:ext cx="1828800" cy="2476499"/>
            </a:xfrm>
            <a:prstGeom prst="rect">
              <a:avLst/>
            </a:prstGeom>
            <a:solidFill>
              <a:prstClr val="white"/>
            </a:solidFill>
            <a:ln w="1">
              <a:solidFill>
                <a:prstClr val="green"/>
              </a:solidFill>
            </a:ln>
          </xdr:spPr>
          <xdr:txBody>
            <a:bodyPr vertOverflow="clip" horzOverflow="clip"/>
            <a:lstStyle/>
            <a:p>
              <a:r>
                <a:rPr lang="nl-NL"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cha" refreshedDate="45537.571094907405" createdVersion="6" refreshedVersion="8" minRefreshableVersion="3" recordCount="452" xr:uid="{5E0EAE10-6391-4C5C-A9C5-90832A482F2F}">
  <cacheSource type="worksheet">
    <worksheetSource name="Tabel1"/>
  </cacheSource>
  <cacheFields count="60">
    <cacheField name="Sectienummer" numFmtId="0">
      <sharedItems containsMixedTypes="1" containsNumber="1" containsInteger="1" minValue="1" maxValue="47" count="272">
        <s v="BU19590601-001"/>
        <s v="BU19590601-002"/>
        <s v="BU19590601-003"/>
        <s v="BU19590601-004"/>
        <s v="BU19590601-005"/>
        <s v="BU19590601-006"/>
        <s v="BU19590601-007"/>
        <s v="BU19590601-008"/>
        <s v="BU19590601-009"/>
        <s v="BU19590601-010"/>
        <s v="BU19590601-011"/>
        <s v="BU19590601-012"/>
        <s v="BU19590601-013"/>
        <s v="BU19590601-014"/>
        <s v="BU19590601-015"/>
        <s v="BU19590601-016"/>
        <s v="BU19590601-017"/>
        <s v="BU19590601-018"/>
        <s v="BU19590601-019"/>
        <s v="BU19590601-020"/>
        <s v="BU19590601-021"/>
        <s v="BU19590601-022"/>
        <s v="BU19590601-023"/>
        <s v="BU19590601-024"/>
        <s v="BU19590601-025"/>
        <s v="BU19590601-026"/>
        <s v="BU19590601-027"/>
        <s v="BU19590601-028"/>
        <s v="BU19590601-029"/>
        <s v="BU19590601-030"/>
        <s v="BU19590601-031"/>
        <s v="BU19590601-032"/>
        <s v="BU19590601-033"/>
        <s v="BU19590601-034"/>
        <s v="BU19590601-035"/>
        <s v="BU19590601-036"/>
        <s v="BU19590601-037"/>
        <s v="BU19590601-038"/>
        <s v="BU19590601-039"/>
        <s v="BU19590601-040"/>
        <s v="BU19590601-041"/>
        <s v="BU19590601-042"/>
        <s v="BU19590601-044"/>
        <s v="BU19590601-045"/>
        <s v="BU19590601-046"/>
        <s v="BU19590601-047"/>
        <s v="BU19590601-048"/>
        <s v="BU19590601-049"/>
        <s v="BU19590601-050"/>
        <s v="BU19590601-051"/>
        <s v="BU19590601-052"/>
        <s v="BU19590601-053"/>
        <s v="BU19590601-054"/>
        <s v="BU19590601-055"/>
        <s v="BU19590601-056"/>
        <s v="BU19590601-057"/>
        <s v="BU19590601-058"/>
        <s v="BU19590601-059"/>
        <s v="BU19590601-060"/>
        <s v="BU19590601-061"/>
        <s v="BU19590601-062"/>
        <s v="BU19590601-063"/>
        <s v="BU19590601-064"/>
        <s v="BU19590602-001"/>
        <s v="BU19590602-002"/>
        <s v="BU19590602-003"/>
        <s v="BU19590602-004"/>
        <s v="BU19590602-005"/>
        <s v="BU19590602-006"/>
        <s v="BU19590602-007"/>
        <s v="BU19590602-008"/>
        <s v="BU19590602-009"/>
        <s v="BU19590602-010"/>
        <s v="BU19590602-011"/>
        <s v="BU19590602-012"/>
        <s v="BU19590602-013"/>
        <s v="BU19590602-014"/>
        <s v="BU19590602-015"/>
        <s v="BU19590602-016"/>
        <s v="BU19590602-017"/>
        <s v="BU19590602-018"/>
        <s v="BU19590602-019"/>
        <s v="BU19590602-020"/>
        <s v="BU19590602-021"/>
        <s v="BU19590602-022"/>
        <s v="BU19590602-023"/>
        <s v="BU19590602-024"/>
        <s v="BU19590602-025"/>
        <s v="BU19590602-026"/>
        <s v="BU19590602-027"/>
        <s v="BU19590602-028"/>
        <s v="BU19590602-029"/>
        <s v="BU19590602-030"/>
        <s v="BU19590602-031"/>
        <s v="BU19590602-032"/>
        <s v="BU19590602-033"/>
        <s v="BU19590602-034"/>
        <s v="BU19590602-035"/>
        <s v="BU19590602-036"/>
        <s v="BU19590602-037"/>
        <s v="BU19590602-038"/>
        <s v="BU19590602-039"/>
        <s v="BU19590602-040"/>
        <s v="BU19590602-041"/>
        <s v="BU19590602-042"/>
        <s v="BU19590602-043"/>
        <s v="BU19590602-044"/>
        <s v="BU19590602-045"/>
        <s v="BU19590602-046"/>
        <s v="BU19590602-047"/>
        <s v="BU19590602-048"/>
        <s v="BU19590602-049"/>
        <s v="BU19590602-050"/>
        <s v="BU19590602-051"/>
        <s v="BU19590602-052"/>
        <s v="BU19590602-053"/>
        <s v="BU19590602-054"/>
        <s v="BU19590602-055"/>
        <s v="BU19590602-056"/>
        <s v="BU19590602-057"/>
        <s v="BU19590602-058"/>
        <s v="BU19590602-059"/>
        <s v="BU19590602-060"/>
        <s v="BU19590602-061"/>
        <s v="BU19590602-062"/>
        <s v="BU19590602-063"/>
        <s v="BU19590602-064"/>
        <s v="BU19590602-065"/>
        <s v="BU19590602-066"/>
        <s v="BU19590602-067"/>
        <s v="BU19590602-068"/>
        <s v="BU19590602-069"/>
        <s v="BU19590602-070"/>
        <s v="BU19590602-071"/>
        <s v="BU19590602-072"/>
        <s v="BU19590602-073"/>
        <s v="BU19590602-074"/>
        <s v="BU19590602-075"/>
        <s v="BU19590602-076"/>
        <s v="BU19590602-077"/>
        <s v="BU19590602-078"/>
        <s v="BU19590602-079"/>
        <s v="BU19590602-080"/>
        <s v="BU19590602-081"/>
        <s v="BU19590602-082"/>
        <s v="BU19590602-083"/>
        <s v="BU19590602-084"/>
        <s v="BU19590602-085"/>
        <s v="BU19590602-086"/>
        <s v="BU19590602-087"/>
        <s v="BU19590602-088"/>
        <s v="BU19590602-089"/>
        <s v="BU19590602-090"/>
        <s v="BU19590602-091"/>
        <s v="BU19590602-092"/>
        <s v="BU19590602-093"/>
        <s v="BU19590602-094"/>
        <s v="BU19590602-095"/>
        <s v="BU19590602-096"/>
        <s v="BU19590602-097"/>
        <s v="BU19590602-098"/>
        <s v="BU19590602-099"/>
        <s v="BU19590602-100"/>
        <s v="BU19590602-101"/>
        <s v="BU19590602-102"/>
        <s v="BU19590602-103"/>
        <s v="BU19590602-104"/>
        <s v="BU19590602-105"/>
        <s v="BU19590602-106"/>
        <s v="BU19590602-107"/>
        <s v="BU19590602-108"/>
        <s v="BU19590602-109"/>
        <s v="BU19590602-110"/>
        <s v="BU19590602-111"/>
        <s v="BU19590602-112"/>
        <s v="BU19590602-113"/>
        <s v="BU19590602-114"/>
        <s v="BU19590602-115"/>
        <s v="BU19590602-116"/>
        <s v="BU19590602-117"/>
        <s v="BU19590602-118"/>
        <s v="BU19590602-119"/>
        <s v="BU19590602-120"/>
        <s v="BU19590602-121"/>
        <s v="BU19590602-122"/>
        <s v="BU19590602-123"/>
        <s v="BU19590602-124"/>
        <s v="BU19590602-125"/>
        <s v="BU19590602-126"/>
        <s v="BU19590602-127"/>
        <s v="BU19590602-128"/>
        <s v="BU19590602-129"/>
        <s v="BU19590602-130"/>
        <s v="BU19590602-131"/>
        <s v="BU19590602-132"/>
        <s v="BU19590602-133"/>
        <s v="BU19590602-134"/>
        <s v="BU19590602-135"/>
        <s v="BU19590602-136"/>
        <s v="BU19590602-137"/>
        <s v="BU19590602-138"/>
        <s v="BU19590602-139"/>
        <s v="BU19590602-140"/>
        <s v="BU19590602-141"/>
        <s v="BU19590602-142"/>
        <s v="BU19590602-143"/>
        <s v="BU19590602-144"/>
        <s v="BU19590602-145"/>
        <s v="BU19590602-146"/>
        <s v="BU19590602-147"/>
        <s v="BU19590602-148"/>
        <s v="BU19590602-149"/>
        <s v="BU19590602-150"/>
        <s v="BU19590602-151"/>
        <s v="BU19590602-152"/>
        <s v="BU19590602-153"/>
        <s v="BU19590602-154"/>
        <s v="BU19590602-155"/>
        <s v="BU19590602-156"/>
        <s v="BU19590602-157"/>
        <s v="BU19590602-158"/>
        <s v="BU19590602-159"/>
        <s v="BU19590602-160"/>
        <s v="BU19590602-161"/>
        <s v="BU19590691-001"/>
        <n v="1" u="1"/>
        <n v="2" u="1"/>
        <n v="3" u="1"/>
        <n v="4" u="1"/>
        <n v="5" u="1"/>
        <n v="6" u="1"/>
        <n v="7" u="1"/>
        <n v="8" u="1"/>
        <n v="9" u="1"/>
        <n v="10" u="1"/>
        <n v="11" u="1"/>
        <n v="12" u="1"/>
        <n v="13" u="1"/>
        <n v="34" u="1"/>
        <n v="36" u="1"/>
        <n v="38" u="1"/>
        <n v="14" u="1"/>
        <n v="40" u="1"/>
        <n v="42" u="1"/>
        <n v="15" u="1"/>
        <n v="44" u="1"/>
        <n v="46" u="1"/>
        <n v="16" u="1"/>
        <n v="17" u="1"/>
        <n v="18" u="1"/>
        <n v="19" u="1"/>
        <n v="20" u="1"/>
        <n v="33" u="1"/>
        <n v="21" u="1"/>
        <n v="35" u="1"/>
        <n v="22" u="1"/>
        <n v="37" u="1"/>
        <n v="23" u="1"/>
        <n v="39" u="1"/>
        <n v="24" u="1"/>
        <n v="41" u="1"/>
        <n v="25" u="1"/>
        <n v="43" u="1"/>
        <n v="26" u="1"/>
        <n v="45" u="1"/>
        <n v="27" u="1"/>
        <n v="47" u="1"/>
        <n v="28" u="1"/>
        <n v="29" u="1"/>
        <n v="30" u="1"/>
        <n v="31" u="1"/>
        <n v="32" u="1"/>
      </sharedItems>
    </cacheField>
    <cacheField name="Buurt" numFmtId="0">
      <sharedItems containsBlank="1" count="13">
        <s v="Woudrichem noord"/>
        <s v="Woudrichem zuid"/>
        <s v="Buitengebied Woudrichem"/>
        <m u="1"/>
        <s v="Brandenburg" u="1"/>
        <s v="D" u="1"/>
        <s v="E" u="1"/>
        <s v="A" u="1"/>
        <s v="Maassluis" u="1"/>
        <s v="F" u="1"/>
        <s v="B" u="1"/>
        <s v="G" u="1"/>
        <s v="C" u="1"/>
      </sharedItems>
    </cacheField>
    <cacheField name="Vesting/Vesting Extra" numFmtId="0">
      <sharedItems count="2">
        <s v="Nee"/>
        <s v="Ja"/>
      </sharedItems>
    </cacheField>
    <cacheField name="Straatnaam" numFmtId="0">
      <sharedItems containsBlank="1" count="233">
        <s v="Stadshaven"/>
        <s v="Op d'n Bol"/>
        <s v="Kerkstraat"/>
        <s v="Rijkswal"/>
        <s v="Molenstraat"/>
        <s v="Hoogstraat"/>
        <s v="Maaspunt"/>
        <s v="Daalderstraat"/>
        <s v="Schoolstraat"/>
        <s v="Janus Baksbastion"/>
        <s v="Hugo de Grootstraat"/>
        <s v="Vissersdijk"/>
        <s v="Nieuwstad"/>
        <s v="Spieringstraat"/>
        <s v="Bagijnestraat"/>
        <s v="Landpoortstraat"/>
        <s v="Kloosterhof"/>
        <s v="Groenendijk"/>
        <s v="Prins Willem van Oranjestraat"/>
        <s v="Graaf van Hornestraat"/>
        <s v="Arsenaal"/>
        <s v="Graaf van Egmontpad"/>
        <s v="Jacoba van Beierenstraat"/>
        <s v="Koepoortstraat"/>
        <s v="Adriaan van Alkmaarstraat"/>
        <s v="Burgemeester van der Lelystraat"/>
        <s v="Schapendam"/>
        <s v="Pieter Maasstraat"/>
        <s v="Watersportvereniging 'T Gatje"/>
        <s v="Sluis"/>
        <s v="Burgemeester van Rijswijkstraat"/>
        <s v="Fortstraat"/>
        <s v="Burgemeester Verhagenstraat"/>
        <s v="Wethouder Kuijpersstraat"/>
        <s v="Wethouder Viveenstraat"/>
        <s v="Jettebosstraat"/>
        <s v="Wethouder Kentiestraat"/>
        <s v="Jettebospad"/>
        <s v="B.A. van der Colffstraat"/>
        <s v="Wethouder de Joodestraat"/>
        <s v="Merweplein"/>
        <s v="Elftstraat"/>
        <s v="Acacialaan"/>
        <s v="Lemmenskampweg"/>
        <s v="Benjaminslaan"/>
        <s v="Kastanjelaan"/>
        <s v="Steurstraat"/>
        <s v="Waalplein"/>
        <s v="Dennenlaan"/>
        <s v="Middelvaart"/>
        <s v="Baarsplein"/>
        <s v="Fintstraat"/>
        <s v="Zalmstraat"/>
        <s v="Berkenlaan"/>
        <s v="Larixlaan"/>
        <s v="Voornplein"/>
        <s v="Lindenlaan"/>
        <s v="Poortershof"/>
        <s v="Drossaard"/>
        <s v="Postweide"/>
        <s v="Oude Ban"/>
        <s v="V.V. Woudrichem"/>
        <s v="Magistraat"/>
        <s v="Goudenregenhof"/>
        <s v="Iepenlaan"/>
        <s v="'t Rond"/>
        <s v="Raadhuisplein"/>
        <s v="Schepen"/>
        <s v="Schout"/>
        <s v="Eikenlaan"/>
        <s v="Baljuw"/>
        <s v="Heemraad"/>
        <s v="Citadel"/>
        <s v="Almkerkseweg"/>
        <s v="Ravelijn"/>
        <s v="Bastion"/>
        <s v="Dijkgraaf"/>
        <s v="Lunet"/>
        <s v="Kazemat"/>
        <s v="Schans"/>
        <m u="1"/>
        <s v="Ooievaarlaan" u="1"/>
        <s v="Parkeerplaats Sportcity" u="1"/>
        <s v="Kuifeendlaan" u="1"/>
        <s v="Reigerlaan Voorkant" u="1"/>
        <s v="Reigerlaan Achterkant" u="1"/>
        <s v="Bocht" u="1"/>
        <s v="Talinglaan" u="1"/>
        <s v="Bocht/Snippenlaan" u="1"/>
        <s v="Miltenburg" u="1"/>
        <s v="Snippenlaan/Patrijzenlaan" u="1"/>
        <s v="Snippenlaan" u="1"/>
        <s v="Noord" u="1"/>
        <s v="Zuid" u="1"/>
        <s v="Neuhuysstraat" u="1"/>
        <s v="Herodotusplein" u="1"/>
        <s v="Marisstraat" u="1"/>
        <s v="Bishorn" u="1"/>
        <s v="Cornerstone" u="1"/>
        <s v="Torenlaan" u="1"/>
        <s v="Javastraat" u="1"/>
        <s v="Bosstraat" u="1"/>
        <s v="Herman Gorterstraat" u="1"/>
        <s v="Parkstaete" u="1"/>
        <s v="Johannes Vermeerlaan" u="1"/>
        <s v="Talmalaan" u="1"/>
        <s v="Veldheimweg" u="1"/>
        <s v="Oranjestraat" u="1"/>
        <s v="Miedemahof" u="1"/>
        <s v="Jan Steenstraat" u="1"/>
        <s v="Ferdinand Bollaan" u="1"/>
        <s v="P - Sportlaan" u="1"/>
        <s v="Koningin Julianalaan" u="1"/>
        <s v="Brinkstraat" u="1"/>
        <s v="Markt" u="1"/>
        <s v="Jacobus van Looystraat" u="1"/>
        <s v="Nijverheidstraat" u="1"/>
        <s v="Burgemeester Penstraat" u="1"/>
        <s v="Teding van Berkhoutstraat" u="1"/>
        <s v="Parkstraat" u="1"/>
        <s v="Mesdagplein" u="1"/>
        <s v="Jan Steenlaan" u="1"/>
        <s v="Lommeroord" u="1"/>
        <s v="Crabethstraat" u="1"/>
        <s v="Belle van Zuylenstraat" u="1"/>
        <s v="Matterhorn" u="1"/>
        <s v="Palairetstraat" u="1"/>
        <s v="Javalaan" u="1"/>
        <s v="Maria Rutgersstraat" u="1"/>
        <s v="Vincent van Goghstraat" u="1"/>
        <s v="Rembrandtlaan" u="1"/>
        <s v="Zandvoortweg" u="1"/>
        <s v="Hoofdstraat" u="1"/>
        <s v="Sportlaan" u="1"/>
        <s v="Nicolaas Beetslaan" u="1"/>
        <s v="Schaepmanlaan" u="1"/>
        <s v="Kampstraat" u="1"/>
        <s v="Oosterstraat" u="1"/>
        <s v="Turfstraat" u="1"/>
        <s v="Weteringdwarsstraat" u="1"/>
        <s v="Weteringstraat" u="1"/>
        <s v="Malvastraat" u="1"/>
        <s v="Kapelstraat" u="1"/>
        <s v="Mauvestraat" u="1"/>
        <s v="Extra bezetting" u="1"/>
        <s v="Memlinckstraat" u="1"/>
        <s v="Nieuw Baarnstraat" u="1"/>
        <s v="Pieter de Hooghlaan" u="1"/>
        <s v="Prins Alexanderpad" u="1"/>
        <s v="Brinkzicht" u="1"/>
        <s v="Cantonlaan" u="1"/>
        <s v="de Geerenhof" u="1"/>
        <s v="Paulus Potterlaan" u="1"/>
        <s v="Brink" u="1"/>
        <s v="Paulus Potterstraat" u="1"/>
        <s v="Annie Romeinstraat" u="1"/>
        <s v="Ruysdaelhof" u="1"/>
        <s v="Rustoord" u="1"/>
        <s v="Eemhoeve" u="1"/>
        <s v="Oranjepark" u="1"/>
        <s v="Laandwarsstraat" u="1"/>
        <s v="Kettingweg" u="1"/>
        <s v="Nieuwstraat" u="1"/>
        <s v="Breitnerstraat" u="1"/>
        <s v="Apostolisch genootschap" u="1"/>
        <s v="Cort van der Lindenlaan" u="1"/>
        <s v="de Ruijterlaan" u="1"/>
        <s v="Thorbeckelaan" u="1"/>
        <s v="Jungfrau" u="1"/>
        <s v="Koningin Julianaplein" u="1"/>
        <s v="Lorentzstraat" u="1"/>
        <s v="de Savornin Lohmanlaan" u="1"/>
        <s v="d'Aulnis de Bourouilllaan" u="1"/>
        <s v="Laanstraat" u="1"/>
        <s v="Paulus Potterplein" u="1"/>
        <s v="Cornelis De Ruijterhof" u="1"/>
        <s v="Frans Halslaan" u="1"/>
        <s v="Groen van Prinstererlaan" u="1"/>
        <s v="Beukenlaan" u="1"/>
        <s v="Mollerusstraat" u="1"/>
        <s v="Madoerahof" u="1"/>
        <s v="van Wassenaerlaan" u="1"/>
        <s v="Theater" u="1"/>
        <s v="Aletta Jacobsstraat" u="1"/>
        <s v="Weteringsdwarsstraat" u="1"/>
        <s v="Spoorstraat" u="1"/>
        <s v="Israëlsstraat" u="1"/>
        <s v="Prins Hendriklaan" u="1"/>
        <s v="Eemstraat" u="1"/>
        <s v="Van Tuyll van Serooskerkenstraat" u="1"/>
        <s v="Weisshorn" u="1"/>
        <s v="Koningsweg" u="1"/>
        <s v="Melkpad" u="1"/>
        <s v="J.A. Beyerinkstraat" u="1"/>
        <s v="Dalweg" u="1"/>
        <s v="Theather" u="1"/>
        <s v="Ruysdaelstraat" u="1"/>
        <s v="Eemnesserweg" u="1"/>
        <s v="van der Helstlaan" u="1"/>
        <s v="Kamerlingh Onnesstraat" u="1"/>
        <s v="Boutenstraat" u="1"/>
        <s v="Govert Flincklaan" u="1"/>
        <s v="Kleine Vinkstraat" u="1"/>
        <s v="Veldstraat" u="1"/>
        <s v="Merelhof" u="1"/>
        <s v="Van Scorelstraat" u="1"/>
        <s v="Berkenweg" u="1"/>
        <s v="Monseigneur van Steelaan" u="1"/>
        <s v="de Geerenweg" u="1"/>
        <s v="Jumbo" u="1"/>
        <s v="Brinkendael" u="1"/>
        <s v="Stationsweg" u="1"/>
        <s v="Van Eyckstraat" u="1"/>
        <s v="Blommersstraat" u="1"/>
        <s v="Middenmolensingel" u="1"/>
        <s v="Tromplaan" u="1"/>
        <s v="Van Leeuwenstraat" u="1"/>
        <s v="Jeroen Boschstraat" u="1"/>
        <s v="Vermeerlaan" u="1"/>
        <s v="Winkelcentrum" u="1"/>
        <s v="Uhlenbeckstraat" u="1"/>
        <s v="Leestraat" u="1"/>
        <s v="Geerenplein" u="1"/>
        <s v="Faas Eliaslaan" u="1"/>
        <s v="Vlinthof" u="1"/>
        <s v="Apolstraat" u="1"/>
        <s v="Eemweg" u="1"/>
        <s v="Faas Eliashof" u="1"/>
        <s v="Grand Combin" u="1"/>
        <s v="Adama van Scheltemastraat" u="1"/>
        <s v="Eikenweg" u="1"/>
        <s v="Gemeentehuis" u="1"/>
        <s v="Harriët Freezerstraat" u="1"/>
      </sharedItems>
    </cacheField>
    <cacheField name="Datum" numFmtId="164">
      <sharedItems containsSemiMixedTypes="0" containsNonDate="0" containsDate="1" containsString="0" minDate="2020-03-05T00:00:00" maxDate="2024-08-18T00:00:00" count="26">
        <d v="2024-08-14T00:00:00"/>
        <d v="2024-08-17T00:00:00"/>
        <d v="2021-07-10T00:00:00" u="1"/>
        <d v="2021-07-11T00:00:00" u="1"/>
        <d v="2021-07-12T00:00:00" u="1"/>
        <d v="2021-07-13T00:00:00" u="1"/>
        <d v="2021-07-14T00:00:00" u="1"/>
        <d v="2021-07-15T00:00:00" u="1"/>
        <d v="2021-07-16T00:00:00" u="1"/>
        <d v="2021-07-17T00:00:00" u="1"/>
        <d v="2021-07-18T00:00:00" u="1"/>
        <d v="2021-07-19T00:00:00" u="1"/>
        <d v="2021-07-20T00:00:00" u="1"/>
        <d v="2021-07-21T00:00:00" u="1"/>
        <d v="2021-07-22T00:00:00" u="1"/>
        <d v="2020-03-14T00:00:00" u="1"/>
        <d v="2020-06-03T00:00:00" u="1"/>
        <d v="2020-03-12T00:00:00" u="1"/>
        <d v="2020-03-05T00:00:00" u="1"/>
        <d v="2020-03-10T00:00:00" u="1"/>
        <d v="2020-03-08T00:00:00" u="1"/>
        <d v="2020-06-04T00:00:00" u="1"/>
        <d v="2020-03-13T00:00:00" u="1"/>
        <d v="2020-03-06T00:00:00" u="1"/>
        <d v="2020-03-11T00:00:00" u="1"/>
        <d v="2020-03-09T00:00:00" u="1"/>
      </sharedItems>
    </cacheField>
    <cacheField name="Meetmoment" numFmtId="0">
      <sharedItems containsBlank="1" count="103">
        <s v="0000 tot 0600"/>
        <s v="1400 tot 1700"/>
        <m u="1"/>
        <s v="12:00 - 15:00" u="1"/>
        <s v="Zaterdagavond (19:00 - 21:00)" u="1"/>
        <s v="22 - Do 12 maart 2020 21:00 - 22:00" u="1"/>
        <s v="28 - Vr 13 maart 2020 21:00 - 22:00" u="1"/>
        <s v="Vrijdagavond" u="1"/>
        <s v="107 - Vr 6 maart 2020 00:00 - 01:00" u="1"/>
        <s v="20:00-21:00" u="1"/>
        <s v="1 - Do 5 maart 2020 10:00-11:00" u="1"/>
        <s v="0:00-1:00" u="1"/>
        <s v="Donderdagavond (19:00 - 21:00)" u="1"/>
        <s v="14:00-15:00" u="1"/>
        <s v="125 - Vr 13 maart 2020 18:00 - 19:00" u="1"/>
        <s v="05 - Do 5 maart 2020 20:00 - 21:00" u="1"/>
        <s v="2 - Do 5 maart 2020 17:00 - 18:00" u="1"/>
        <s v="21 - Do 12 maart 2020 20:00 - 21:00" u="1"/>
        <s v="Zaterdagmiddag (14:00 - 16:00)" u="1"/>
        <s v="12:00 - 15:12" u="1"/>
        <s v="23:00 - 00:00" u="1"/>
        <s v="19 - Do 12 maart 2020 18:00 - 19:00" u="1"/>
        <s v="Donderdagmiddag (14:00 - 16:00)" u="1"/>
        <s v="26 - Vr 13 maart 2020 19:00 - 20;00" u="1"/>
        <s v="12:00 - 15:11" u="1"/>
        <s v="27 - Vr 13 maart 2020 20:00 - 21:00" u="1"/>
        <s v="Donderdagmiddag" u="1"/>
        <s v="12:00 - 15:09" u="1"/>
        <s v="12:00 - 15:10" u="1"/>
        <s v="Zaterdagavond" u="1"/>
        <s v="21:00-22:00" u="1"/>
        <s v="12:00 - 15:08" u="1"/>
        <s v="119 - Do 12 maart 2020 18:00 - 19:00" u="1"/>
        <s v="Zondagmiddag (14:00 - 16:00)" u="1"/>
        <s v="15:00-16:00" u="1"/>
        <s v="7 - Vr 6 maart 2020 00:00 - 01:00" u="1"/>
        <s v="124 - Vr 13 mnart 2020 17:00 - 18:00" u="1"/>
        <s v="12:00 - 15:07" u="1"/>
        <s v="20 - Do 12 maart 2020 19:00 - 20:00" u="1"/>
        <s v="10:00-11:00" u="1"/>
        <s v="02 - Do 5 maart 2020 17:00 - 18:00" u="1"/>
        <s v="12:00 - 15:06" u="1"/>
        <s v="6 - Do 5 maart 2020 21:00 - 22:00" u="1"/>
        <s v="01 - Do 5 maart 2020 10:00-11:00" u="1"/>
        <s v="113 - Zo 8 maart 2020 14:00 - 16:00" u="1"/>
        <s v="106 - Do 5 maart 2020 21:00 - 22:00" u="1"/>
        <s v="18 - Do 12 maart 2020 17:00 - 18:00" u="1"/>
        <s v="114 - Ma 9 maart 2020 14:00 - 16:00" u="1"/>
        <s v="12:00 - 15:05" u="1"/>
        <s v="14 - Ma 9 maart 2020 14:00 - 16:00" u="1"/>
        <s v="105 - Do 5 maart 2020 20:00 - 21:00" u="1"/>
        <s v="103 - Do 5 maart 2020 18:00 - 19:00" u="1"/>
        <s v="12:00 - 15:04" u="1"/>
        <s v="14:00-16:00" u="1"/>
        <s v="08 - Vr 6 maart 2020 17:00 - 18:00" u="1"/>
        <s v="Maandagnacht" u="1"/>
        <s v="104 - Do 5 maart 2020 19:00 - 20:00" u="1"/>
        <s v="102 - Do 5 maart 2020 17:00 - 18:00" u="1"/>
        <s v="23 - Vr 13 maart 2020 00:00 - 01:00" u="1"/>
        <s v="122 - Do 12 maart 2020 21:00 - 22:00" u="1"/>
        <s v="12:00 - 15:03" u="1"/>
        <s v="118 - Do 12 maart 2020 17:00 - 18:00" u="1"/>
        <s v="16:00-17:00" u="1"/>
        <s v="108 - Vr 6 maart 2020 17:00 - 18:00" u="1"/>
        <s v="128 - Vr 13 maart 2020 21:00 - 22:00" u="1"/>
        <s v="12:00 - 15:02" u="1"/>
        <s v="22:00 - 23:00" u="1"/>
        <s v="11:00-12:00" u="1"/>
        <s v="Maandagavond" u="1"/>
        <s v="12:00 - 15:01" u="1"/>
        <s v="25 - Vr 13 maart 2020 18:00 - 19:00" u="1"/>
        <s v="Dinsdagavond" u="1"/>
        <s v="13 - Zo 8 maart 2020 14:00 - 16:00" u="1"/>
        <s v="04 - Do 5 maart 2020 19:00 - 20:00" u="1"/>
        <s v="Zaterdagochtend" u="1"/>
        <s v="8 - Vr 6 maart 2020 17:00 - 18:00" u="1"/>
        <s v="5 - Do 5 maart 2020 20:00 - 21:00" u="1"/>
        <s v="19:00-20:00" u="1"/>
        <s v="06 - Do 5 maart 2020 21:00 - 22:00" u="1"/>
        <s v="121 - Do 12 maart 2020 20:00 - 21:00" u="1"/>
        <s v="17:00-18:00" u="1"/>
        <s v="Donderdagnacht (23:00 - 01:00)" u="1"/>
        <s v="127 - Vr 13 maart 2020 20:00 - 21:00" u="1"/>
        <s v="12:00-13:00" u="1"/>
        <s v="24 - Vr 13 mnart 2020 17:00 - 18:00" u="1"/>
        <s v="123 - Vr 13 maart 2020 00:00 - 01:00" u="1"/>
        <s v="16 - Wo 11 maart 2020 14:00 - 16:00" u="1"/>
        <s v="07 - Vr 6 maart 2020 00:00 - 01:00" u="1"/>
        <s v="17 - Do 12 maart 2020 10:00 - 11:00" u="1"/>
        <s v="101 - Do 5 maart 2020 10:00-11:00" u="1"/>
        <s v="4 - Do 5 maart 2020 19:00 - 20:00" u="1"/>
        <s v="120 - Do 12 maart 2020 19:00 - 20:00" u="1"/>
        <s v="115 - Di 10 maart 2020 14:00 - 16:00" u="1"/>
        <s v="116 - Wo 11 maart 2020 14:00 - 16:00" u="1"/>
        <s v="18:00-19:00" u="1"/>
        <s v="117 - Do 12 maart 2020 10:00 - 11:00" u="1"/>
        <s v="03 - Do 5 maart 2020 18:00 - 19:00" u="1"/>
        <s v="Woensdagavond" u="1"/>
        <s v="3 - Do 5 maart 2020 18:00 - 19:00" u="1"/>
        <s v="13:00-14:00" u="1"/>
        <s v="15 - Di 10 maart 2020 14:00 - 16:00" u="1"/>
        <s v="126 - Vr 13 maart 2020 19:00 - 20;00" u="1"/>
        <s v="Donderdagochtend" u="1"/>
      </sharedItems>
    </cacheField>
    <cacheField name="Totale openbare capaciteit" numFmtId="0">
      <sharedItems containsSemiMixedTypes="0" containsString="0" containsNumber="1" containsInteger="1" minValue="0" maxValue="148"/>
    </cacheField>
    <cacheField name="Cap - Informeel" numFmtId="0">
      <sharedItems containsSemiMixedTypes="0" containsString="0" containsNumber="1" containsInteger="1" minValue="0" maxValue="24"/>
    </cacheField>
    <cacheField name="Cap - Gehandicapten algemeen" numFmtId="0">
      <sharedItems containsSemiMixedTypes="0" containsString="0" containsNumber="1" containsInteger="1" minValue="0" maxValue="4"/>
    </cacheField>
    <cacheField name="Cap - Gehandicapten kenteken" numFmtId="0">
      <sharedItems containsSemiMixedTypes="0" containsString="0" containsNumber="1" containsInteger="1" minValue="0" maxValue="3"/>
    </cacheField>
    <cacheField name="Cap - Elektrisch" numFmtId="0">
      <sharedItems containsSemiMixedTypes="0" containsString="0" containsNumber="1" containsInteger="1" minValue="0" maxValue="4"/>
    </cacheField>
    <cacheField name="Cap - LadenLossen" numFmtId="0">
      <sharedItems containsSemiMixedTypes="0" containsString="0" containsNumber="1" containsInteger="1" minValue="0" maxValue="0"/>
    </cacheField>
    <cacheField name="Cap - Autodate" numFmtId="0">
      <sharedItems containsSemiMixedTypes="0" containsString="0" containsNumber="1" containsInteger="1" minValue="0" maxValue="0"/>
    </cacheField>
    <cacheField name="Cap - Overig gereserveerd" numFmtId="0">
      <sharedItems containsSemiMixedTypes="0" containsString="0" containsNumber="1" containsInteger="1" minValue="0" maxValue="8"/>
    </cacheField>
    <cacheField name="Totale doelgroep capaciteit" numFmtId="0">
      <sharedItems containsSemiMixedTypes="0" containsString="0" containsNumber="1" containsInteger="1" minValue="0" maxValue="8"/>
    </cacheField>
    <cacheField name="Korte, enkele oprit zonder garage" numFmtId="0">
      <sharedItems containsSemiMixedTypes="0" containsString="0" containsNumber="1" containsInteger="1" minValue="0" maxValue="6"/>
    </cacheField>
    <cacheField name="Korte, dubbele oprit zonder garage" numFmtId="0">
      <sharedItems containsSemiMixedTypes="0" containsString="0" containsNumber="1" containsInteger="1" minValue="0" maxValue="4"/>
    </cacheField>
    <cacheField name="Korte, enkele oprit met garage" numFmtId="0">
      <sharedItems containsSemiMixedTypes="0" containsString="0" containsNumber="1" containsInteger="1" minValue="0" maxValue="12"/>
    </cacheField>
    <cacheField name="Korte, dubbele oprit met garage" numFmtId="0">
      <sharedItems containsSemiMixedTypes="0" containsString="0" containsNumber="1" containsInteger="1" minValue="0" maxValue="5"/>
    </cacheField>
    <cacheField name="Lange, enkele oprit zonder garage" numFmtId="0">
      <sharedItems containsSemiMixedTypes="0" containsString="0" containsNumber="1" containsInteger="1" minValue="0" maxValue="9"/>
    </cacheField>
    <cacheField name="Lange, dubbele oprit zonder garage" numFmtId="0">
      <sharedItems containsSemiMixedTypes="0" containsString="0" containsNumber="1" containsInteger="1" minValue="0" maxValue="3"/>
    </cacheField>
    <cacheField name="Lange, enkele oprit met garage" numFmtId="0">
      <sharedItems containsSemiMixedTypes="0" containsString="0" containsNumber="1" containsInteger="1" minValue="0" maxValue="16"/>
    </cacheField>
    <cacheField name="Lange, dubbele oprit met garage" numFmtId="0">
      <sharedItems containsSemiMixedTypes="0" containsString="0" containsNumber="1" containsInteger="1" minValue="0" maxValue="2"/>
    </cacheField>
    <cacheField name="Cap - Privaat" numFmtId="0">
      <sharedItems containsSemiMixedTypes="0" containsString="0" containsNumber="1" containsInteger="1" minValue="0" maxValue="55"/>
    </cacheField>
    <cacheField name="Totale capaciteit" numFmtId="0">
      <sharedItems containsSemiMixedTypes="0" containsString="0" containsNumber="1" containsInteger="1" minValue="0" maxValue="155"/>
    </cacheField>
    <cacheField name="Bez - Openbaar" numFmtId="0">
      <sharedItems containsString="0" containsBlank="1" containsNumber="1" containsInteger="1" minValue="1" maxValue="60"/>
    </cacheField>
    <cacheField name="Bez - Informeel" numFmtId="0">
      <sharedItems containsString="0" containsBlank="1" containsNumber="1" containsInteger="1" minValue="1" maxValue="18"/>
    </cacheField>
    <cacheField name="Bez - Gehandicapten algemeen" numFmtId="0">
      <sharedItems containsString="0" containsBlank="1" containsNumber="1" containsInteger="1" minValue="1" maxValue="4"/>
    </cacheField>
    <cacheField name="Bez - Gehandicapten kenteken" numFmtId="0">
      <sharedItems containsString="0" containsBlank="1" containsNumber="1" containsInteger="1" minValue="1" maxValue="2"/>
    </cacheField>
    <cacheField name="Bez - Elektrisch" numFmtId="0">
      <sharedItems containsString="0" containsBlank="1" containsNumber="1" containsInteger="1" minValue="1" maxValue="4"/>
    </cacheField>
    <cacheField name="Bez - LadenLossen" numFmtId="0">
      <sharedItems containsNonDate="0" containsString="0" containsBlank="1"/>
    </cacheField>
    <cacheField name="Bez - Autodate" numFmtId="0">
      <sharedItems containsNonDate="0" containsString="0" containsBlank="1"/>
    </cacheField>
    <cacheField name="Bez - Overig gereserveerd" numFmtId="0">
      <sharedItems containsString="0" containsBlank="1" containsNumber="1" containsInteger="1" minValue="3" maxValue="3"/>
    </cacheField>
    <cacheField name="Bez - doelgroep totaal" numFmtId="0">
      <sharedItems containsSemiMixedTypes="0" containsString="0" containsNumber="1" containsInteger="1" minValue="0" maxValue="4"/>
    </cacheField>
    <cacheField name="Bez - Privaat" numFmtId="0">
      <sharedItems containsString="0" containsBlank="1" containsNumber="1" containsInteger="1" minValue="1" maxValue="32"/>
    </cacheField>
    <cacheField name="Bez - fout, canadees" numFmtId="0">
      <sharedItems containsString="0" containsBlank="1" containsNumber="1" containsInteger="1" minValue="1" maxValue="3"/>
    </cacheField>
    <cacheField name="Bez - fout, anders" numFmtId="0">
      <sharedItems containsString="0" containsBlank="1" containsNumber="1" containsInteger="1" minValue="1" maxValue="6"/>
    </cacheField>
    <cacheField name="Opmerking - foutparkeerders" numFmtId="0">
      <sharedItems containsBlank="1"/>
    </cacheField>
    <cacheField name="Bez - Foutparkeerders" numFmtId="1">
      <sharedItems containsSemiMixedTypes="0" containsString="0" containsNumber="1" containsInteger="1" minValue="0" maxValue="6"/>
    </cacheField>
    <cacheField name="Bez - Obstakel, openbaar" numFmtId="0">
      <sharedItems containsString="0" containsBlank="1" containsNumber="1" containsInteger="1" minValue="1" maxValue="9"/>
    </cacheField>
    <cacheField name="Bez - Obstakel, informeel" numFmtId="0">
      <sharedItems containsNonDate="0" containsString="0" containsBlank="1"/>
    </cacheField>
    <cacheField name="Bez - Obstakel, doelgroep" numFmtId="0">
      <sharedItems containsNonDate="0" containsString="0" containsBlank="1"/>
    </cacheField>
    <cacheField name="Opmerking - obstakels" numFmtId="0">
      <sharedItems containsBlank="1"/>
    </cacheField>
    <cacheField name="Bez - Obstakels" numFmtId="1">
      <sharedItems containsSemiMixedTypes="0" containsString="0" containsNumber="1" containsInteger="1" minValue="0" maxValue="9"/>
    </cacheField>
    <cacheField name="Opmerkingen - algemeen" numFmtId="0">
      <sharedItems containsBlank="1"/>
    </cacheField>
    <cacheField name="Situatie tijdens meetmoment" numFmtId="0">
      <sharedItems containsNonDate="0" containsString="0" containsBlank="1"/>
    </cacheField>
    <cacheField name="Verklaring overbezetting" numFmtId="0">
      <sharedItems containsBlank="1"/>
    </cacheField>
    <cacheField name="Totale bezetting" numFmtId="1">
      <sharedItems containsSemiMixedTypes="0" containsString="0" containsNumber="1" containsInteger="1" minValue="0" maxValue="62"/>
    </cacheField>
    <cacheField name="Bezettingsgraad - bijzonder" numFmtId="9">
      <sharedItems containsMixedTypes="1" containsNumber="1" minValue="0" maxValue="1"/>
    </cacheField>
    <cacheField name="Bezettingsgraad - privé" numFmtId="9">
      <sharedItems containsMixedTypes="1" containsNumber="1" minValue="0" maxValue="1.6"/>
    </cacheField>
    <cacheField name="Bezettingsgraad - openbaar, netto" numFmtId="9">
      <sharedItems containsMixedTypes="1" containsNumber="1" minValue="0" maxValue="2"/>
    </cacheField>
    <cacheField name="Bezettingsgraad - openbaar, bruto" numFmtId="9">
      <sharedItems containsMixedTypes="1" containsNumber="1" minValue="0" maxValue="4.75"/>
    </cacheField>
    <cacheField name="Bezettingsgraad - exclusief informeel" numFmtId="9">
      <sharedItems containsMixedTypes="1" containsNumber="1" minValue="0" maxValue="4.75"/>
    </cacheField>
    <cacheField name="Bezettingsgraad" numFmtId="9">
      <sharedItems containsMixedTypes="1" containsNumber="1" minValue="0" maxValue="4"/>
    </cacheField>
    <cacheField name="Bezettingsgraad2" numFmtId="0" formula="#NAME?/#NAME?" databaseField="0"/>
    <cacheField name="Bezettingsgraad " numFmtId="0" formula="'Totale bezetting'/'Totale capaciteit'" databaseField="0"/>
    <cacheField name="Bezettingsgraad excl opritten" numFmtId="0" formula="#NAME?/#NAME?" databaseField="0"/>
    <cacheField name="Vrije plaatsen" numFmtId="0" formula="#NAME? -#NAME?" databaseField="0"/>
    <cacheField name="MULDER" numFmtId="0" formula="#NAME? +#NAME? +#NAME? +#NAME? +#NAME?" databaseField="0"/>
    <cacheField name="% - Privaat" numFmtId="0" formula="'Bez - Privaat'/'Cap - Privaat'" databaseField="0"/>
  </cacheFields>
  <extLst>
    <ext xmlns:x14="http://schemas.microsoft.com/office/spreadsheetml/2009/9/main" uri="{725AE2AE-9491-48be-B2B4-4EB974FC3084}">
      <x14:pivotCacheDefinition pivotCacheId="67636165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2">
  <r>
    <x v="0"/>
    <x v="0"/>
    <x v="0"/>
    <x v="0"/>
    <x v="0"/>
    <x v="0"/>
    <n v="39"/>
    <n v="0"/>
    <n v="0"/>
    <n v="0"/>
    <n v="0"/>
    <n v="0"/>
    <n v="0"/>
    <n v="0"/>
    <n v="0"/>
    <n v="0"/>
    <n v="0"/>
    <n v="0"/>
    <n v="0"/>
    <n v="0"/>
    <n v="0"/>
    <n v="0"/>
    <n v="0"/>
    <n v="0"/>
    <n v="39"/>
    <n v="10"/>
    <m/>
    <m/>
    <m/>
    <m/>
    <m/>
    <m/>
    <m/>
    <n v="0"/>
    <m/>
    <m/>
    <n v="2"/>
    <s v="Op stoep of gras"/>
    <n v="2"/>
    <m/>
    <m/>
    <m/>
    <m/>
    <n v="0"/>
    <m/>
    <m/>
    <m/>
    <n v="12"/>
    <s v="   "/>
    <s v="   "/>
    <n v="0.25641025641025639"/>
    <n v="0.30769230769230771"/>
    <n v="0.30769230769230771"/>
    <n v="0.30769230769230771"/>
  </r>
  <r>
    <x v="0"/>
    <x v="0"/>
    <x v="0"/>
    <x v="0"/>
    <x v="1"/>
    <x v="1"/>
    <n v="39"/>
    <n v="0"/>
    <n v="0"/>
    <n v="0"/>
    <n v="0"/>
    <n v="0"/>
    <n v="0"/>
    <n v="0"/>
    <n v="0"/>
    <n v="0"/>
    <n v="0"/>
    <n v="0"/>
    <n v="0"/>
    <n v="0"/>
    <n v="0"/>
    <n v="0"/>
    <n v="0"/>
    <n v="0"/>
    <n v="39"/>
    <n v="30"/>
    <m/>
    <m/>
    <m/>
    <m/>
    <m/>
    <m/>
    <m/>
    <n v="0"/>
    <m/>
    <m/>
    <n v="6"/>
    <s v="Op stoep of gras"/>
    <n v="6"/>
    <m/>
    <m/>
    <m/>
    <m/>
    <n v="0"/>
    <m/>
    <m/>
    <m/>
    <n v="36"/>
    <s v="   "/>
    <s v="   "/>
    <n v="0.76923076923076927"/>
    <n v="0.92307692307692313"/>
    <n v="0.92307692307692313"/>
    <n v="0.92307692307692313"/>
  </r>
  <r>
    <x v="1"/>
    <x v="0"/>
    <x v="1"/>
    <x v="1"/>
    <x v="0"/>
    <x v="0"/>
    <n v="12"/>
    <n v="0"/>
    <n v="1"/>
    <n v="0"/>
    <n v="0"/>
    <n v="0"/>
    <n v="0"/>
    <n v="0"/>
    <n v="1"/>
    <n v="0"/>
    <n v="0"/>
    <n v="0"/>
    <n v="0"/>
    <n v="0"/>
    <n v="0"/>
    <n v="0"/>
    <n v="0"/>
    <n v="0"/>
    <n v="13"/>
    <n v="8"/>
    <m/>
    <m/>
    <m/>
    <m/>
    <m/>
    <m/>
    <m/>
    <n v="0"/>
    <m/>
    <m/>
    <m/>
    <m/>
    <n v="0"/>
    <m/>
    <m/>
    <m/>
    <m/>
    <n v="0"/>
    <m/>
    <m/>
    <m/>
    <n v="8"/>
    <n v="0"/>
    <s v="   "/>
    <n v="0.66666666666666663"/>
    <n v="0.66666666666666663"/>
    <n v="0.61538461538461542"/>
    <n v="0.61538461538461542"/>
  </r>
  <r>
    <x v="1"/>
    <x v="0"/>
    <x v="1"/>
    <x v="1"/>
    <x v="1"/>
    <x v="1"/>
    <n v="12"/>
    <n v="0"/>
    <n v="1"/>
    <n v="0"/>
    <n v="0"/>
    <n v="0"/>
    <n v="0"/>
    <n v="0"/>
    <n v="1"/>
    <n v="0"/>
    <n v="0"/>
    <n v="0"/>
    <n v="0"/>
    <n v="0"/>
    <n v="0"/>
    <n v="0"/>
    <n v="0"/>
    <n v="0"/>
    <n v="13"/>
    <n v="7"/>
    <m/>
    <m/>
    <m/>
    <m/>
    <m/>
    <m/>
    <m/>
    <n v="0"/>
    <m/>
    <m/>
    <m/>
    <m/>
    <n v="0"/>
    <m/>
    <m/>
    <m/>
    <m/>
    <n v="0"/>
    <m/>
    <m/>
    <m/>
    <n v="7"/>
    <n v="0"/>
    <s v="   "/>
    <n v="0.58333333333333337"/>
    <n v="0.58333333333333337"/>
    <n v="0.53846153846153844"/>
    <n v="0.53846153846153844"/>
  </r>
  <r>
    <x v="2"/>
    <x v="0"/>
    <x v="1"/>
    <x v="1"/>
    <x v="0"/>
    <x v="0"/>
    <n v="9"/>
    <n v="0"/>
    <n v="0"/>
    <n v="0"/>
    <n v="0"/>
    <n v="0"/>
    <n v="0"/>
    <n v="0"/>
    <n v="0"/>
    <n v="0"/>
    <n v="0"/>
    <n v="0"/>
    <n v="0"/>
    <n v="0"/>
    <n v="0"/>
    <n v="0"/>
    <n v="0"/>
    <n v="0"/>
    <n v="9"/>
    <n v="5"/>
    <m/>
    <m/>
    <m/>
    <m/>
    <m/>
    <m/>
    <m/>
    <n v="0"/>
    <m/>
    <m/>
    <m/>
    <m/>
    <n v="0"/>
    <m/>
    <m/>
    <m/>
    <m/>
    <n v="0"/>
    <m/>
    <m/>
    <m/>
    <n v="5"/>
    <s v="   "/>
    <s v="   "/>
    <n v="0.55555555555555558"/>
    <n v="0.55555555555555558"/>
    <n v="0.55555555555555558"/>
    <n v="0.55555555555555558"/>
  </r>
  <r>
    <x v="2"/>
    <x v="0"/>
    <x v="1"/>
    <x v="1"/>
    <x v="1"/>
    <x v="1"/>
    <n v="9"/>
    <n v="0"/>
    <n v="0"/>
    <n v="0"/>
    <n v="0"/>
    <n v="0"/>
    <n v="0"/>
    <n v="0"/>
    <n v="0"/>
    <n v="0"/>
    <n v="0"/>
    <n v="0"/>
    <n v="0"/>
    <n v="0"/>
    <n v="0"/>
    <n v="0"/>
    <n v="0"/>
    <n v="0"/>
    <n v="9"/>
    <n v="6"/>
    <m/>
    <m/>
    <m/>
    <m/>
    <m/>
    <m/>
    <m/>
    <n v="0"/>
    <m/>
    <m/>
    <m/>
    <m/>
    <n v="0"/>
    <m/>
    <m/>
    <m/>
    <m/>
    <n v="0"/>
    <m/>
    <m/>
    <m/>
    <n v="6"/>
    <s v="   "/>
    <s v="   "/>
    <n v="0.66666666666666663"/>
    <n v="0.66666666666666663"/>
    <n v="0.66666666666666663"/>
    <n v="0.66666666666666663"/>
  </r>
  <r>
    <x v="3"/>
    <x v="0"/>
    <x v="1"/>
    <x v="2"/>
    <x v="0"/>
    <x v="0"/>
    <n v="0"/>
    <n v="0"/>
    <n v="0"/>
    <n v="0"/>
    <n v="0"/>
    <n v="0"/>
    <n v="0"/>
    <n v="0"/>
    <n v="0"/>
    <n v="0"/>
    <n v="0"/>
    <n v="0"/>
    <n v="0"/>
    <n v="0"/>
    <n v="0"/>
    <n v="0"/>
    <n v="0"/>
    <n v="0"/>
    <n v="0"/>
    <m/>
    <m/>
    <m/>
    <m/>
    <m/>
    <m/>
    <m/>
    <m/>
    <n v="0"/>
    <m/>
    <m/>
    <m/>
    <m/>
    <n v="0"/>
    <m/>
    <m/>
    <m/>
    <m/>
    <n v="0"/>
    <m/>
    <m/>
    <m/>
    <n v="0"/>
    <s v="   "/>
    <s v="   "/>
    <s v="   "/>
    <s v="   "/>
    <s v="   "/>
    <s v="   "/>
  </r>
  <r>
    <x v="3"/>
    <x v="0"/>
    <x v="1"/>
    <x v="2"/>
    <x v="1"/>
    <x v="1"/>
    <n v="0"/>
    <n v="0"/>
    <n v="0"/>
    <n v="0"/>
    <n v="0"/>
    <n v="0"/>
    <n v="0"/>
    <n v="0"/>
    <n v="0"/>
    <n v="0"/>
    <n v="0"/>
    <n v="0"/>
    <n v="0"/>
    <n v="0"/>
    <n v="0"/>
    <n v="0"/>
    <n v="0"/>
    <n v="0"/>
    <n v="0"/>
    <m/>
    <m/>
    <m/>
    <m/>
    <m/>
    <m/>
    <m/>
    <m/>
    <n v="0"/>
    <m/>
    <m/>
    <m/>
    <m/>
    <n v="0"/>
    <m/>
    <m/>
    <m/>
    <m/>
    <n v="0"/>
    <m/>
    <m/>
    <m/>
    <n v="0"/>
    <s v="   "/>
    <s v="   "/>
    <s v="   "/>
    <s v="   "/>
    <s v="   "/>
    <s v="   "/>
  </r>
  <r>
    <x v="4"/>
    <x v="0"/>
    <x v="1"/>
    <x v="3"/>
    <x v="0"/>
    <x v="0"/>
    <n v="5"/>
    <n v="0"/>
    <n v="0"/>
    <n v="0"/>
    <n v="0"/>
    <n v="0"/>
    <n v="0"/>
    <n v="0"/>
    <n v="0"/>
    <n v="0"/>
    <n v="0"/>
    <n v="0"/>
    <n v="0"/>
    <n v="0"/>
    <n v="0"/>
    <n v="0"/>
    <n v="0"/>
    <n v="0"/>
    <n v="5"/>
    <n v="4"/>
    <m/>
    <m/>
    <m/>
    <m/>
    <m/>
    <m/>
    <m/>
    <n v="0"/>
    <m/>
    <m/>
    <n v="1"/>
    <s v="overig"/>
    <n v="1"/>
    <m/>
    <m/>
    <m/>
    <m/>
    <n v="0"/>
    <m/>
    <m/>
    <m/>
    <n v="5"/>
    <s v="   "/>
    <s v="   "/>
    <n v="0.8"/>
    <n v="1"/>
    <n v="1"/>
    <n v="1"/>
  </r>
  <r>
    <x v="4"/>
    <x v="0"/>
    <x v="1"/>
    <x v="3"/>
    <x v="1"/>
    <x v="1"/>
    <n v="5"/>
    <n v="0"/>
    <n v="0"/>
    <n v="0"/>
    <n v="0"/>
    <n v="0"/>
    <n v="0"/>
    <n v="0"/>
    <n v="0"/>
    <n v="0"/>
    <n v="0"/>
    <n v="0"/>
    <n v="0"/>
    <n v="0"/>
    <n v="0"/>
    <n v="0"/>
    <n v="0"/>
    <n v="0"/>
    <n v="5"/>
    <n v="5"/>
    <m/>
    <m/>
    <m/>
    <m/>
    <m/>
    <m/>
    <m/>
    <n v="0"/>
    <m/>
    <m/>
    <m/>
    <m/>
    <n v="0"/>
    <m/>
    <m/>
    <m/>
    <m/>
    <n v="0"/>
    <m/>
    <m/>
    <m/>
    <n v="5"/>
    <s v="   "/>
    <s v="   "/>
    <n v="1"/>
    <n v="1"/>
    <n v="1"/>
    <n v="1"/>
  </r>
  <r>
    <x v="5"/>
    <x v="0"/>
    <x v="1"/>
    <x v="3"/>
    <x v="0"/>
    <x v="0"/>
    <n v="0"/>
    <n v="0"/>
    <n v="0"/>
    <n v="0"/>
    <n v="0"/>
    <n v="0"/>
    <n v="0"/>
    <n v="0"/>
    <n v="0"/>
    <n v="0"/>
    <n v="0"/>
    <n v="0"/>
    <n v="0"/>
    <n v="0"/>
    <n v="0"/>
    <n v="0"/>
    <n v="0"/>
    <n v="0"/>
    <n v="0"/>
    <m/>
    <m/>
    <m/>
    <m/>
    <m/>
    <m/>
    <m/>
    <m/>
    <n v="0"/>
    <m/>
    <m/>
    <m/>
    <m/>
    <n v="0"/>
    <m/>
    <m/>
    <m/>
    <m/>
    <n v="0"/>
    <m/>
    <m/>
    <m/>
    <n v="0"/>
    <s v="   "/>
    <s v="   "/>
    <s v="   "/>
    <s v="   "/>
    <s v="   "/>
    <s v="   "/>
  </r>
  <r>
    <x v="5"/>
    <x v="0"/>
    <x v="1"/>
    <x v="3"/>
    <x v="1"/>
    <x v="1"/>
    <n v="0"/>
    <n v="0"/>
    <n v="0"/>
    <n v="0"/>
    <n v="0"/>
    <n v="0"/>
    <n v="0"/>
    <n v="0"/>
    <n v="0"/>
    <n v="0"/>
    <n v="0"/>
    <n v="0"/>
    <n v="0"/>
    <n v="0"/>
    <n v="0"/>
    <n v="0"/>
    <n v="0"/>
    <n v="0"/>
    <n v="0"/>
    <m/>
    <m/>
    <m/>
    <m/>
    <m/>
    <m/>
    <m/>
    <m/>
    <n v="0"/>
    <m/>
    <m/>
    <m/>
    <m/>
    <n v="0"/>
    <m/>
    <m/>
    <m/>
    <m/>
    <n v="0"/>
    <m/>
    <m/>
    <m/>
    <n v="0"/>
    <s v="   "/>
    <s v="   "/>
    <s v="   "/>
    <s v="   "/>
    <s v="   "/>
    <s v="   "/>
  </r>
  <r>
    <x v="6"/>
    <x v="0"/>
    <x v="1"/>
    <x v="4"/>
    <x v="1"/>
    <x v="1"/>
    <n v="9"/>
    <n v="0"/>
    <n v="0"/>
    <n v="0"/>
    <n v="0"/>
    <n v="0"/>
    <n v="0"/>
    <n v="0"/>
    <n v="0"/>
    <n v="1"/>
    <n v="0"/>
    <n v="0"/>
    <n v="0"/>
    <n v="0"/>
    <n v="0"/>
    <n v="0"/>
    <n v="0"/>
    <n v="1"/>
    <n v="9"/>
    <n v="6"/>
    <m/>
    <m/>
    <m/>
    <m/>
    <m/>
    <m/>
    <m/>
    <n v="0"/>
    <n v="1"/>
    <m/>
    <m/>
    <m/>
    <n v="0"/>
    <m/>
    <m/>
    <m/>
    <m/>
    <n v="0"/>
    <m/>
    <m/>
    <m/>
    <n v="6"/>
    <s v="   "/>
    <n v="1"/>
    <n v="0.66666666666666663"/>
    <n v="0.66666666666666663"/>
    <n v="0.66666666666666663"/>
    <n v="0.66666666666666663"/>
  </r>
  <r>
    <x v="6"/>
    <x v="0"/>
    <x v="1"/>
    <x v="4"/>
    <x v="0"/>
    <x v="0"/>
    <n v="9"/>
    <n v="0"/>
    <n v="0"/>
    <n v="0"/>
    <n v="0"/>
    <n v="0"/>
    <n v="0"/>
    <n v="0"/>
    <n v="0"/>
    <n v="1"/>
    <n v="0"/>
    <n v="0"/>
    <n v="0"/>
    <n v="0"/>
    <n v="0"/>
    <n v="0"/>
    <n v="0"/>
    <n v="1"/>
    <n v="9"/>
    <n v="9"/>
    <m/>
    <m/>
    <m/>
    <m/>
    <m/>
    <m/>
    <m/>
    <n v="0"/>
    <m/>
    <m/>
    <m/>
    <m/>
    <n v="0"/>
    <m/>
    <m/>
    <m/>
    <m/>
    <n v="0"/>
    <m/>
    <m/>
    <m/>
    <n v="9"/>
    <s v="   "/>
    <n v="0"/>
    <n v="1"/>
    <n v="1"/>
    <n v="1"/>
    <n v="1"/>
  </r>
  <r>
    <x v="7"/>
    <x v="0"/>
    <x v="1"/>
    <x v="4"/>
    <x v="0"/>
    <x v="0"/>
    <n v="12"/>
    <n v="0"/>
    <n v="0"/>
    <n v="0"/>
    <n v="0"/>
    <n v="0"/>
    <n v="0"/>
    <n v="0"/>
    <n v="0"/>
    <n v="1"/>
    <n v="0"/>
    <n v="0"/>
    <n v="0"/>
    <n v="1"/>
    <n v="0"/>
    <n v="0"/>
    <n v="0"/>
    <n v="3"/>
    <n v="12"/>
    <n v="14"/>
    <m/>
    <m/>
    <m/>
    <m/>
    <m/>
    <m/>
    <m/>
    <n v="0"/>
    <n v="1"/>
    <m/>
    <m/>
    <m/>
    <n v="0"/>
    <m/>
    <m/>
    <m/>
    <m/>
    <n v="0"/>
    <m/>
    <m/>
    <s v="Overbezetting door compact parkeren"/>
    <n v="14"/>
    <s v="   "/>
    <n v="0.33333333333333331"/>
    <n v="1.1666666666666667"/>
    <n v="1.1666666666666667"/>
    <n v="1.1666666666666667"/>
    <n v="1.1666666666666667"/>
  </r>
  <r>
    <x v="7"/>
    <x v="0"/>
    <x v="1"/>
    <x v="4"/>
    <x v="1"/>
    <x v="1"/>
    <n v="12"/>
    <n v="0"/>
    <n v="0"/>
    <n v="0"/>
    <n v="0"/>
    <n v="0"/>
    <n v="0"/>
    <n v="0"/>
    <n v="0"/>
    <n v="1"/>
    <n v="0"/>
    <n v="0"/>
    <n v="0"/>
    <n v="1"/>
    <n v="0"/>
    <n v="0"/>
    <n v="0"/>
    <n v="3"/>
    <n v="12"/>
    <n v="12"/>
    <m/>
    <m/>
    <m/>
    <m/>
    <m/>
    <m/>
    <m/>
    <n v="0"/>
    <m/>
    <m/>
    <m/>
    <m/>
    <n v="0"/>
    <m/>
    <m/>
    <m/>
    <m/>
    <n v="0"/>
    <m/>
    <m/>
    <m/>
    <n v="12"/>
    <s v="   "/>
    <n v="0"/>
    <n v="1"/>
    <n v="1"/>
    <n v="1"/>
    <n v="1"/>
  </r>
  <r>
    <x v="8"/>
    <x v="0"/>
    <x v="1"/>
    <x v="5"/>
    <x v="0"/>
    <x v="0"/>
    <n v="32"/>
    <n v="0"/>
    <n v="0"/>
    <n v="1"/>
    <n v="0"/>
    <n v="0"/>
    <n v="0"/>
    <n v="0"/>
    <n v="1"/>
    <n v="0"/>
    <n v="0"/>
    <n v="0"/>
    <n v="0"/>
    <n v="0"/>
    <n v="0"/>
    <n v="0"/>
    <n v="0"/>
    <n v="0"/>
    <n v="33"/>
    <n v="30"/>
    <m/>
    <m/>
    <m/>
    <m/>
    <m/>
    <m/>
    <m/>
    <n v="0"/>
    <m/>
    <m/>
    <n v="4"/>
    <s v="parkeerverbod"/>
    <n v="4"/>
    <m/>
    <m/>
    <m/>
    <m/>
    <n v="0"/>
    <m/>
    <m/>
    <s v="Overbezetting door foutparkeren"/>
    <n v="34"/>
    <n v="0"/>
    <s v="   "/>
    <n v="0.9375"/>
    <n v="1.0625"/>
    <n v="1.0303030303030303"/>
    <n v="1.0303030303030303"/>
  </r>
  <r>
    <x v="8"/>
    <x v="0"/>
    <x v="1"/>
    <x v="5"/>
    <x v="1"/>
    <x v="1"/>
    <n v="32"/>
    <n v="0"/>
    <n v="0"/>
    <n v="1"/>
    <n v="0"/>
    <n v="0"/>
    <n v="0"/>
    <n v="0"/>
    <n v="1"/>
    <n v="0"/>
    <n v="0"/>
    <n v="0"/>
    <n v="0"/>
    <n v="0"/>
    <n v="0"/>
    <n v="0"/>
    <n v="0"/>
    <n v="0"/>
    <n v="33"/>
    <n v="33"/>
    <m/>
    <m/>
    <n v="1"/>
    <m/>
    <m/>
    <m/>
    <m/>
    <n v="1"/>
    <m/>
    <m/>
    <m/>
    <m/>
    <n v="0"/>
    <m/>
    <m/>
    <m/>
    <m/>
    <n v="0"/>
    <m/>
    <m/>
    <s v="Overbezetting door compact parkeren"/>
    <n v="34"/>
    <n v="1"/>
    <s v="   "/>
    <n v="1.03125"/>
    <n v="1.03125"/>
    <n v="1.0303030303030303"/>
    <n v="1.0303030303030303"/>
  </r>
  <r>
    <x v="9"/>
    <x v="0"/>
    <x v="1"/>
    <x v="5"/>
    <x v="0"/>
    <x v="0"/>
    <n v="14"/>
    <n v="0"/>
    <n v="1"/>
    <n v="0"/>
    <n v="0"/>
    <n v="0"/>
    <n v="0"/>
    <n v="0"/>
    <n v="1"/>
    <n v="0"/>
    <n v="0"/>
    <n v="0"/>
    <n v="0"/>
    <n v="0"/>
    <n v="0"/>
    <n v="0"/>
    <n v="0"/>
    <n v="0"/>
    <n v="15"/>
    <n v="11"/>
    <m/>
    <m/>
    <m/>
    <m/>
    <m/>
    <m/>
    <m/>
    <n v="0"/>
    <m/>
    <m/>
    <n v="2"/>
    <s v="Voor inrit of garage"/>
    <n v="2"/>
    <m/>
    <m/>
    <m/>
    <m/>
    <n v="0"/>
    <m/>
    <m/>
    <m/>
    <n v="13"/>
    <n v="0"/>
    <s v="   "/>
    <n v="0.7857142857142857"/>
    <n v="0.9285714285714286"/>
    <n v="0.8666666666666667"/>
    <n v="0.8666666666666667"/>
  </r>
  <r>
    <x v="9"/>
    <x v="0"/>
    <x v="1"/>
    <x v="5"/>
    <x v="1"/>
    <x v="1"/>
    <n v="14"/>
    <n v="0"/>
    <n v="1"/>
    <n v="0"/>
    <n v="0"/>
    <n v="0"/>
    <n v="0"/>
    <n v="0"/>
    <n v="1"/>
    <n v="0"/>
    <n v="0"/>
    <n v="0"/>
    <n v="0"/>
    <n v="0"/>
    <n v="0"/>
    <n v="0"/>
    <n v="0"/>
    <n v="0"/>
    <n v="15"/>
    <n v="16"/>
    <m/>
    <m/>
    <m/>
    <m/>
    <m/>
    <m/>
    <m/>
    <n v="0"/>
    <m/>
    <m/>
    <m/>
    <m/>
    <n v="0"/>
    <m/>
    <m/>
    <m/>
    <m/>
    <n v="0"/>
    <m/>
    <m/>
    <s v="Overbezetting door compact parkeren"/>
    <n v="16"/>
    <n v="0"/>
    <s v="   "/>
    <n v="1.1428571428571428"/>
    <n v="1.1428571428571428"/>
    <n v="1.0666666666666667"/>
    <n v="1.0666666666666667"/>
  </r>
  <r>
    <x v="10"/>
    <x v="0"/>
    <x v="1"/>
    <x v="6"/>
    <x v="0"/>
    <x v="0"/>
    <n v="1"/>
    <n v="0"/>
    <n v="0"/>
    <n v="0"/>
    <n v="0"/>
    <n v="0"/>
    <n v="0"/>
    <n v="0"/>
    <n v="0"/>
    <n v="0"/>
    <n v="0"/>
    <n v="1"/>
    <n v="0"/>
    <n v="0"/>
    <n v="0"/>
    <n v="0"/>
    <n v="0"/>
    <n v="1"/>
    <n v="1"/>
    <n v="1"/>
    <m/>
    <m/>
    <m/>
    <m/>
    <m/>
    <m/>
    <m/>
    <n v="0"/>
    <n v="1"/>
    <m/>
    <m/>
    <m/>
    <n v="0"/>
    <m/>
    <m/>
    <m/>
    <m/>
    <n v="0"/>
    <m/>
    <m/>
    <m/>
    <n v="1"/>
    <s v="   "/>
    <n v="1"/>
    <n v="1"/>
    <n v="1"/>
    <n v="1"/>
    <n v="1"/>
  </r>
  <r>
    <x v="10"/>
    <x v="0"/>
    <x v="1"/>
    <x v="6"/>
    <x v="1"/>
    <x v="1"/>
    <n v="1"/>
    <n v="0"/>
    <n v="0"/>
    <n v="0"/>
    <n v="0"/>
    <n v="0"/>
    <n v="0"/>
    <n v="0"/>
    <n v="0"/>
    <n v="0"/>
    <n v="0"/>
    <n v="1"/>
    <n v="0"/>
    <n v="0"/>
    <n v="0"/>
    <n v="0"/>
    <n v="0"/>
    <n v="1"/>
    <n v="1"/>
    <n v="1"/>
    <m/>
    <m/>
    <m/>
    <m/>
    <m/>
    <m/>
    <m/>
    <n v="0"/>
    <m/>
    <m/>
    <m/>
    <m/>
    <n v="0"/>
    <m/>
    <m/>
    <m/>
    <m/>
    <n v="0"/>
    <m/>
    <m/>
    <m/>
    <n v="1"/>
    <s v="   "/>
    <n v="0"/>
    <n v="1"/>
    <n v="1"/>
    <n v="1"/>
    <n v="1"/>
  </r>
  <r>
    <x v="11"/>
    <x v="0"/>
    <x v="1"/>
    <x v="2"/>
    <x v="0"/>
    <x v="0"/>
    <n v="7"/>
    <n v="0"/>
    <n v="0"/>
    <n v="0"/>
    <n v="0"/>
    <n v="0"/>
    <n v="0"/>
    <n v="0"/>
    <n v="0"/>
    <n v="0"/>
    <n v="0"/>
    <n v="0"/>
    <n v="0"/>
    <n v="0"/>
    <n v="0"/>
    <n v="0"/>
    <n v="0"/>
    <n v="0"/>
    <n v="7"/>
    <n v="7"/>
    <m/>
    <m/>
    <m/>
    <m/>
    <m/>
    <m/>
    <m/>
    <n v="0"/>
    <m/>
    <m/>
    <m/>
    <m/>
    <n v="0"/>
    <m/>
    <m/>
    <m/>
    <m/>
    <n v="0"/>
    <m/>
    <m/>
    <m/>
    <n v="7"/>
    <s v="   "/>
    <s v="   "/>
    <n v="1"/>
    <n v="1"/>
    <n v="1"/>
    <n v="1"/>
  </r>
  <r>
    <x v="11"/>
    <x v="0"/>
    <x v="1"/>
    <x v="2"/>
    <x v="1"/>
    <x v="1"/>
    <n v="7"/>
    <n v="0"/>
    <n v="0"/>
    <n v="0"/>
    <n v="0"/>
    <n v="0"/>
    <n v="0"/>
    <n v="0"/>
    <n v="0"/>
    <n v="0"/>
    <n v="0"/>
    <n v="0"/>
    <n v="0"/>
    <n v="0"/>
    <n v="0"/>
    <n v="0"/>
    <n v="0"/>
    <n v="0"/>
    <n v="7"/>
    <n v="7"/>
    <m/>
    <m/>
    <m/>
    <m/>
    <m/>
    <m/>
    <m/>
    <n v="0"/>
    <m/>
    <m/>
    <m/>
    <m/>
    <n v="0"/>
    <m/>
    <m/>
    <m/>
    <m/>
    <n v="0"/>
    <m/>
    <m/>
    <m/>
    <n v="7"/>
    <s v="   "/>
    <s v="   "/>
    <n v="1"/>
    <n v="1"/>
    <n v="1"/>
    <n v="1"/>
  </r>
  <r>
    <x v="12"/>
    <x v="0"/>
    <x v="1"/>
    <x v="7"/>
    <x v="0"/>
    <x v="0"/>
    <n v="12"/>
    <n v="0"/>
    <n v="0"/>
    <n v="0"/>
    <n v="2"/>
    <n v="0"/>
    <n v="0"/>
    <n v="0"/>
    <n v="2"/>
    <n v="1"/>
    <n v="0"/>
    <n v="0"/>
    <n v="0"/>
    <n v="0"/>
    <n v="0"/>
    <n v="0"/>
    <n v="0"/>
    <n v="1"/>
    <n v="14"/>
    <n v="12"/>
    <m/>
    <m/>
    <m/>
    <m/>
    <m/>
    <m/>
    <m/>
    <n v="0"/>
    <n v="1"/>
    <m/>
    <n v="2"/>
    <s v="parkeerverbod"/>
    <n v="2"/>
    <n v="1"/>
    <m/>
    <m/>
    <s v="aanhangwagen(s)"/>
    <n v="1"/>
    <m/>
    <m/>
    <s v="Overbezetting door foutparkeren"/>
    <n v="15"/>
    <n v="0"/>
    <n v="1"/>
    <n v="1.0833333333333333"/>
    <n v="1.25"/>
    <n v="1.0714285714285714"/>
    <n v="1.0714285714285714"/>
  </r>
  <r>
    <x v="12"/>
    <x v="0"/>
    <x v="1"/>
    <x v="7"/>
    <x v="1"/>
    <x v="1"/>
    <n v="12"/>
    <n v="0"/>
    <n v="0"/>
    <n v="0"/>
    <n v="2"/>
    <n v="0"/>
    <n v="0"/>
    <n v="0"/>
    <n v="2"/>
    <n v="0"/>
    <n v="0"/>
    <n v="0"/>
    <n v="0"/>
    <n v="0"/>
    <n v="0"/>
    <n v="0"/>
    <n v="0"/>
    <n v="0"/>
    <n v="14"/>
    <n v="11"/>
    <m/>
    <m/>
    <m/>
    <m/>
    <m/>
    <m/>
    <m/>
    <n v="0"/>
    <m/>
    <m/>
    <n v="3"/>
    <s v="combinatie"/>
    <n v="3"/>
    <n v="1"/>
    <m/>
    <m/>
    <s v="aanhangwagen(s)"/>
    <n v="1"/>
    <m/>
    <m/>
    <s v="Overbezetting door foutparkeren"/>
    <n v="15"/>
    <n v="0"/>
    <s v="   "/>
    <n v="1"/>
    <n v="1.25"/>
    <n v="1.0714285714285714"/>
    <n v="1.0714285714285714"/>
  </r>
  <r>
    <x v="13"/>
    <x v="0"/>
    <x v="1"/>
    <x v="8"/>
    <x v="0"/>
    <x v="0"/>
    <n v="1"/>
    <n v="0"/>
    <n v="0"/>
    <n v="0"/>
    <n v="0"/>
    <n v="0"/>
    <n v="0"/>
    <n v="0"/>
    <n v="0"/>
    <n v="0"/>
    <n v="0"/>
    <n v="0"/>
    <n v="0"/>
    <n v="0"/>
    <n v="0"/>
    <n v="0"/>
    <n v="0"/>
    <n v="0"/>
    <n v="1"/>
    <n v="1"/>
    <m/>
    <m/>
    <m/>
    <m/>
    <m/>
    <m/>
    <m/>
    <n v="0"/>
    <m/>
    <m/>
    <m/>
    <m/>
    <n v="0"/>
    <m/>
    <m/>
    <m/>
    <m/>
    <n v="0"/>
    <m/>
    <m/>
    <m/>
    <n v="1"/>
    <s v="   "/>
    <s v="   "/>
    <n v="1"/>
    <n v="1"/>
    <n v="1"/>
    <n v="1"/>
  </r>
  <r>
    <x v="13"/>
    <x v="0"/>
    <x v="1"/>
    <x v="8"/>
    <x v="1"/>
    <x v="1"/>
    <n v="1"/>
    <n v="0"/>
    <n v="0"/>
    <n v="0"/>
    <n v="0"/>
    <n v="0"/>
    <n v="0"/>
    <n v="0"/>
    <n v="0"/>
    <n v="0"/>
    <n v="0"/>
    <n v="0"/>
    <n v="0"/>
    <n v="0"/>
    <n v="0"/>
    <n v="0"/>
    <n v="0"/>
    <n v="0"/>
    <n v="1"/>
    <m/>
    <m/>
    <m/>
    <m/>
    <m/>
    <m/>
    <m/>
    <m/>
    <n v="0"/>
    <m/>
    <m/>
    <m/>
    <m/>
    <n v="0"/>
    <m/>
    <m/>
    <m/>
    <m/>
    <n v="0"/>
    <m/>
    <m/>
    <m/>
    <n v="0"/>
    <s v="   "/>
    <s v="   "/>
    <n v="0"/>
    <n v="0"/>
    <n v="0"/>
    <n v="0"/>
  </r>
  <r>
    <x v="14"/>
    <x v="0"/>
    <x v="1"/>
    <x v="5"/>
    <x v="0"/>
    <x v="0"/>
    <n v="4"/>
    <n v="0"/>
    <n v="0"/>
    <n v="0"/>
    <n v="0"/>
    <n v="0"/>
    <n v="0"/>
    <n v="0"/>
    <n v="0"/>
    <n v="0"/>
    <n v="0"/>
    <n v="0"/>
    <n v="0"/>
    <n v="0"/>
    <n v="0"/>
    <n v="0"/>
    <n v="0"/>
    <n v="0"/>
    <n v="4"/>
    <n v="2"/>
    <m/>
    <m/>
    <m/>
    <m/>
    <m/>
    <m/>
    <m/>
    <n v="0"/>
    <m/>
    <m/>
    <m/>
    <m/>
    <n v="0"/>
    <n v="1"/>
    <m/>
    <m/>
    <s v="afvalcontainer(s)"/>
    <n v="1"/>
    <m/>
    <m/>
    <m/>
    <n v="3"/>
    <s v="   "/>
    <s v="   "/>
    <n v="0.75"/>
    <n v="0.75"/>
    <n v="0.75"/>
    <n v="0.75"/>
  </r>
  <r>
    <x v="14"/>
    <x v="0"/>
    <x v="1"/>
    <x v="5"/>
    <x v="1"/>
    <x v="1"/>
    <n v="4"/>
    <n v="0"/>
    <n v="0"/>
    <n v="0"/>
    <n v="0"/>
    <n v="0"/>
    <n v="0"/>
    <n v="0"/>
    <n v="0"/>
    <n v="0"/>
    <n v="0"/>
    <n v="0"/>
    <n v="0"/>
    <n v="0"/>
    <n v="0"/>
    <n v="0"/>
    <n v="0"/>
    <n v="0"/>
    <n v="4"/>
    <n v="3"/>
    <m/>
    <m/>
    <m/>
    <m/>
    <m/>
    <m/>
    <m/>
    <n v="0"/>
    <m/>
    <m/>
    <m/>
    <m/>
    <n v="0"/>
    <n v="1"/>
    <m/>
    <m/>
    <s v="afvalcontainer(s)"/>
    <n v="1"/>
    <m/>
    <m/>
    <m/>
    <n v="4"/>
    <s v="   "/>
    <s v="   "/>
    <n v="1"/>
    <n v="1"/>
    <n v="1"/>
    <n v="1"/>
  </r>
  <r>
    <x v="15"/>
    <x v="0"/>
    <x v="1"/>
    <x v="3"/>
    <x v="0"/>
    <x v="0"/>
    <n v="4"/>
    <n v="0"/>
    <n v="0"/>
    <n v="0"/>
    <n v="0"/>
    <n v="0"/>
    <n v="0"/>
    <n v="0"/>
    <n v="0"/>
    <n v="0"/>
    <n v="1"/>
    <n v="0"/>
    <n v="0"/>
    <n v="0"/>
    <n v="0"/>
    <n v="0"/>
    <n v="1"/>
    <n v="6"/>
    <n v="4"/>
    <n v="4"/>
    <m/>
    <m/>
    <m/>
    <m/>
    <m/>
    <m/>
    <m/>
    <n v="0"/>
    <n v="5"/>
    <m/>
    <m/>
    <m/>
    <n v="0"/>
    <m/>
    <m/>
    <m/>
    <m/>
    <n v="0"/>
    <m/>
    <m/>
    <m/>
    <n v="4"/>
    <s v="   "/>
    <n v="0.83333333333333337"/>
    <n v="1"/>
    <n v="1"/>
    <n v="1"/>
    <n v="1"/>
  </r>
  <r>
    <x v="15"/>
    <x v="0"/>
    <x v="1"/>
    <x v="3"/>
    <x v="1"/>
    <x v="1"/>
    <n v="4"/>
    <n v="0"/>
    <n v="0"/>
    <n v="0"/>
    <n v="0"/>
    <n v="0"/>
    <n v="0"/>
    <n v="0"/>
    <n v="0"/>
    <n v="0"/>
    <n v="1"/>
    <n v="0"/>
    <n v="0"/>
    <n v="0"/>
    <n v="0"/>
    <n v="0"/>
    <n v="1"/>
    <n v="6"/>
    <n v="4"/>
    <n v="2"/>
    <m/>
    <m/>
    <m/>
    <m/>
    <m/>
    <m/>
    <m/>
    <n v="0"/>
    <n v="4"/>
    <m/>
    <m/>
    <m/>
    <n v="0"/>
    <m/>
    <m/>
    <m/>
    <m/>
    <n v="0"/>
    <m/>
    <m/>
    <m/>
    <n v="2"/>
    <s v="   "/>
    <n v="0.66666666666666663"/>
    <n v="0.5"/>
    <n v="0.5"/>
    <n v="0.5"/>
    <n v="0.5"/>
  </r>
  <r>
    <x v="16"/>
    <x v="0"/>
    <x v="1"/>
    <x v="7"/>
    <x v="0"/>
    <x v="0"/>
    <n v="0"/>
    <n v="0"/>
    <n v="0"/>
    <n v="0"/>
    <n v="0"/>
    <n v="0"/>
    <n v="0"/>
    <n v="0"/>
    <n v="0"/>
    <n v="0"/>
    <n v="0"/>
    <n v="0"/>
    <n v="0"/>
    <n v="0"/>
    <n v="0"/>
    <n v="0"/>
    <n v="0"/>
    <n v="0"/>
    <n v="0"/>
    <m/>
    <m/>
    <m/>
    <m/>
    <m/>
    <m/>
    <m/>
    <m/>
    <n v="0"/>
    <m/>
    <m/>
    <n v="5"/>
    <s v="weg te smal"/>
    <n v="5"/>
    <m/>
    <m/>
    <m/>
    <m/>
    <n v="0"/>
    <m/>
    <m/>
    <s v="Overbezetting door foutparkeren"/>
    <n v="5"/>
    <s v="   "/>
    <s v="   "/>
    <s v="   "/>
    <s v="  "/>
    <s v="  "/>
    <s v="  "/>
  </r>
  <r>
    <x v="16"/>
    <x v="0"/>
    <x v="1"/>
    <x v="7"/>
    <x v="1"/>
    <x v="1"/>
    <n v="0"/>
    <n v="0"/>
    <n v="0"/>
    <n v="0"/>
    <n v="0"/>
    <n v="0"/>
    <n v="0"/>
    <n v="0"/>
    <n v="0"/>
    <n v="0"/>
    <n v="0"/>
    <n v="0"/>
    <n v="0"/>
    <n v="0"/>
    <n v="0"/>
    <n v="0"/>
    <n v="0"/>
    <n v="0"/>
    <n v="0"/>
    <m/>
    <m/>
    <m/>
    <m/>
    <m/>
    <m/>
    <m/>
    <m/>
    <n v="0"/>
    <m/>
    <m/>
    <n v="4"/>
    <s v="weg te smal"/>
    <n v="4"/>
    <m/>
    <m/>
    <m/>
    <m/>
    <n v="0"/>
    <m/>
    <m/>
    <s v="Overbezetting door foutparkeren"/>
    <n v="4"/>
    <s v="   "/>
    <s v="   "/>
    <s v="   "/>
    <s v="  "/>
    <s v="  "/>
    <s v="  "/>
  </r>
  <r>
    <x v="17"/>
    <x v="0"/>
    <x v="1"/>
    <x v="9"/>
    <x v="0"/>
    <x v="0"/>
    <n v="48"/>
    <n v="0"/>
    <n v="1"/>
    <n v="0"/>
    <n v="4"/>
    <n v="0"/>
    <n v="0"/>
    <n v="0"/>
    <n v="5"/>
    <n v="0"/>
    <n v="0"/>
    <n v="0"/>
    <n v="0"/>
    <n v="0"/>
    <n v="0"/>
    <n v="0"/>
    <n v="0"/>
    <n v="0"/>
    <n v="53"/>
    <n v="29"/>
    <m/>
    <m/>
    <m/>
    <n v="1"/>
    <m/>
    <m/>
    <m/>
    <n v="1"/>
    <m/>
    <m/>
    <m/>
    <m/>
    <n v="0"/>
    <m/>
    <m/>
    <m/>
    <m/>
    <n v="0"/>
    <m/>
    <m/>
    <m/>
    <n v="30"/>
    <n v="0.2"/>
    <s v="   "/>
    <n v="0.60416666666666663"/>
    <n v="0.60416666666666663"/>
    <n v="0.56603773584905659"/>
    <n v="0.56603773584905659"/>
  </r>
  <r>
    <x v="17"/>
    <x v="0"/>
    <x v="1"/>
    <x v="9"/>
    <x v="1"/>
    <x v="1"/>
    <n v="48"/>
    <n v="0"/>
    <n v="1"/>
    <n v="0"/>
    <n v="4"/>
    <n v="0"/>
    <n v="0"/>
    <n v="0"/>
    <n v="5"/>
    <n v="0"/>
    <n v="0"/>
    <n v="0"/>
    <n v="0"/>
    <n v="0"/>
    <n v="0"/>
    <n v="0"/>
    <n v="0"/>
    <n v="0"/>
    <n v="53"/>
    <n v="44"/>
    <m/>
    <m/>
    <m/>
    <n v="1"/>
    <m/>
    <m/>
    <m/>
    <n v="1"/>
    <m/>
    <m/>
    <m/>
    <m/>
    <n v="0"/>
    <m/>
    <m/>
    <m/>
    <m/>
    <n v="0"/>
    <m/>
    <m/>
    <m/>
    <n v="45"/>
    <n v="0.2"/>
    <s v="   "/>
    <n v="0.91666666666666663"/>
    <n v="0.91666666666666663"/>
    <n v="0.84905660377358494"/>
    <n v="0.84905660377358494"/>
  </r>
  <r>
    <x v="18"/>
    <x v="0"/>
    <x v="1"/>
    <x v="10"/>
    <x v="0"/>
    <x v="0"/>
    <n v="12"/>
    <n v="0"/>
    <n v="0"/>
    <n v="0"/>
    <n v="0"/>
    <n v="0"/>
    <n v="0"/>
    <n v="0"/>
    <n v="0"/>
    <n v="0"/>
    <n v="0"/>
    <n v="0"/>
    <n v="0"/>
    <n v="0"/>
    <n v="0"/>
    <n v="0"/>
    <n v="0"/>
    <n v="0"/>
    <n v="12"/>
    <n v="12"/>
    <m/>
    <m/>
    <m/>
    <m/>
    <m/>
    <m/>
    <m/>
    <n v="0"/>
    <m/>
    <m/>
    <m/>
    <m/>
    <n v="0"/>
    <m/>
    <m/>
    <m/>
    <m/>
    <n v="0"/>
    <m/>
    <m/>
    <m/>
    <n v="12"/>
    <s v="   "/>
    <s v="   "/>
    <n v="1"/>
    <n v="1"/>
    <n v="1"/>
    <n v="1"/>
  </r>
  <r>
    <x v="18"/>
    <x v="0"/>
    <x v="1"/>
    <x v="10"/>
    <x v="1"/>
    <x v="1"/>
    <n v="12"/>
    <n v="0"/>
    <n v="0"/>
    <n v="0"/>
    <n v="0"/>
    <n v="0"/>
    <n v="0"/>
    <n v="0"/>
    <n v="0"/>
    <n v="0"/>
    <n v="0"/>
    <n v="0"/>
    <n v="0"/>
    <n v="0"/>
    <n v="0"/>
    <n v="0"/>
    <n v="0"/>
    <n v="0"/>
    <n v="12"/>
    <n v="7"/>
    <m/>
    <m/>
    <m/>
    <m/>
    <m/>
    <m/>
    <m/>
    <n v="0"/>
    <m/>
    <m/>
    <m/>
    <m/>
    <n v="0"/>
    <m/>
    <m/>
    <m/>
    <m/>
    <n v="0"/>
    <m/>
    <m/>
    <m/>
    <n v="7"/>
    <s v="   "/>
    <s v="   "/>
    <n v="0.58333333333333337"/>
    <n v="0.58333333333333337"/>
    <n v="0.58333333333333337"/>
    <n v="0.58333333333333337"/>
  </r>
  <r>
    <x v="19"/>
    <x v="0"/>
    <x v="0"/>
    <x v="0"/>
    <x v="0"/>
    <x v="0"/>
    <n v="57"/>
    <n v="0"/>
    <n v="2"/>
    <n v="0"/>
    <n v="0"/>
    <n v="0"/>
    <n v="0"/>
    <n v="0"/>
    <n v="2"/>
    <n v="0"/>
    <n v="0"/>
    <n v="0"/>
    <n v="0"/>
    <n v="0"/>
    <n v="0"/>
    <n v="0"/>
    <n v="0"/>
    <n v="0"/>
    <n v="59"/>
    <n v="8"/>
    <m/>
    <m/>
    <m/>
    <m/>
    <m/>
    <m/>
    <m/>
    <n v="0"/>
    <m/>
    <m/>
    <m/>
    <m/>
    <n v="0"/>
    <m/>
    <m/>
    <m/>
    <m/>
    <n v="0"/>
    <m/>
    <m/>
    <m/>
    <n v="8"/>
    <n v="0"/>
    <s v="   "/>
    <n v="0.14035087719298245"/>
    <n v="0.14035087719298245"/>
    <n v="0.13559322033898305"/>
    <n v="0.13559322033898305"/>
  </r>
  <r>
    <x v="19"/>
    <x v="0"/>
    <x v="0"/>
    <x v="0"/>
    <x v="1"/>
    <x v="1"/>
    <n v="57"/>
    <n v="0"/>
    <n v="2"/>
    <n v="0"/>
    <n v="0"/>
    <n v="0"/>
    <n v="0"/>
    <n v="0"/>
    <n v="2"/>
    <n v="0"/>
    <n v="0"/>
    <n v="0"/>
    <n v="0"/>
    <n v="0"/>
    <n v="0"/>
    <n v="0"/>
    <n v="0"/>
    <n v="0"/>
    <n v="59"/>
    <n v="41"/>
    <m/>
    <m/>
    <m/>
    <m/>
    <m/>
    <m/>
    <m/>
    <n v="0"/>
    <m/>
    <m/>
    <m/>
    <m/>
    <n v="0"/>
    <m/>
    <m/>
    <m/>
    <m/>
    <n v="0"/>
    <m/>
    <m/>
    <m/>
    <n v="41"/>
    <n v="0"/>
    <s v="   "/>
    <n v="0.7192982456140351"/>
    <n v="0.7192982456140351"/>
    <n v="0.69491525423728817"/>
    <n v="0.69491525423728817"/>
  </r>
  <r>
    <x v="20"/>
    <x v="0"/>
    <x v="1"/>
    <x v="11"/>
    <x v="0"/>
    <x v="0"/>
    <n v="6"/>
    <n v="0"/>
    <n v="0"/>
    <n v="0"/>
    <n v="0"/>
    <n v="0"/>
    <n v="0"/>
    <n v="0"/>
    <n v="0"/>
    <n v="0"/>
    <n v="0"/>
    <n v="0"/>
    <n v="0"/>
    <n v="0"/>
    <n v="0"/>
    <n v="0"/>
    <n v="0"/>
    <n v="0"/>
    <n v="6"/>
    <n v="8"/>
    <m/>
    <m/>
    <m/>
    <m/>
    <m/>
    <m/>
    <m/>
    <n v="0"/>
    <m/>
    <m/>
    <n v="1"/>
    <s v="Voor inrit of garage"/>
    <n v="1"/>
    <m/>
    <m/>
    <m/>
    <m/>
    <n v="0"/>
    <m/>
    <m/>
    <s v="Overbezetting door fout- en compact parkeren"/>
    <n v="9"/>
    <s v="   "/>
    <s v="   "/>
    <n v="1.3333333333333333"/>
    <n v="1.5"/>
    <n v="1.5"/>
    <n v="1.5"/>
  </r>
  <r>
    <x v="20"/>
    <x v="0"/>
    <x v="1"/>
    <x v="11"/>
    <x v="1"/>
    <x v="1"/>
    <n v="6"/>
    <n v="0"/>
    <n v="0"/>
    <n v="0"/>
    <n v="0"/>
    <n v="0"/>
    <n v="0"/>
    <n v="0"/>
    <n v="0"/>
    <n v="0"/>
    <n v="0"/>
    <n v="0"/>
    <n v="0"/>
    <n v="0"/>
    <n v="0"/>
    <n v="0"/>
    <n v="0"/>
    <n v="0"/>
    <n v="6"/>
    <n v="6"/>
    <m/>
    <m/>
    <m/>
    <m/>
    <m/>
    <m/>
    <m/>
    <n v="0"/>
    <m/>
    <m/>
    <n v="1"/>
    <s v="Voor inrit of garage"/>
    <n v="1"/>
    <m/>
    <m/>
    <m/>
    <m/>
    <n v="0"/>
    <m/>
    <m/>
    <s v="Overbezetting door foutparkeren"/>
    <n v="7"/>
    <s v="   "/>
    <s v="   "/>
    <n v="1"/>
    <n v="1.1666666666666667"/>
    <n v="1.1666666666666667"/>
    <n v="1.1666666666666667"/>
  </r>
  <r>
    <x v="21"/>
    <x v="0"/>
    <x v="1"/>
    <x v="12"/>
    <x v="0"/>
    <x v="0"/>
    <n v="13"/>
    <n v="0"/>
    <n v="0"/>
    <n v="0"/>
    <n v="0"/>
    <n v="0"/>
    <n v="0"/>
    <n v="0"/>
    <n v="0"/>
    <n v="0"/>
    <n v="0"/>
    <n v="0"/>
    <n v="0"/>
    <n v="1"/>
    <n v="0"/>
    <n v="0"/>
    <n v="0"/>
    <n v="2"/>
    <n v="13"/>
    <n v="10"/>
    <m/>
    <m/>
    <m/>
    <m/>
    <m/>
    <m/>
    <m/>
    <n v="0"/>
    <n v="1"/>
    <m/>
    <m/>
    <m/>
    <n v="0"/>
    <m/>
    <m/>
    <m/>
    <m/>
    <n v="0"/>
    <m/>
    <m/>
    <m/>
    <n v="10"/>
    <s v="   "/>
    <n v="0.5"/>
    <n v="0.76923076923076927"/>
    <n v="0.76923076923076927"/>
    <n v="0.76923076923076927"/>
    <n v="0.76923076923076927"/>
  </r>
  <r>
    <x v="21"/>
    <x v="0"/>
    <x v="1"/>
    <x v="12"/>
    <x v="1"/>
    <x v="1"/>
    <n v="13"/>
    <n v="0"/>
    <n v="0"/>
    <n v="0"/>
    <n v="0"/>
    <n v="0"/>
    <n v="0"/>
    <n v="0"/>
    <n v="0"/>
    <n v="0"/>
    <n v="0"/>
    <n v="0"/>
    <n v="0"/>
    <n v="1"/>
    <n v="0"/>
    <n v="0"/>
    <n v="0"/>
    <n v="2"/>
    <n v="13"/>
    <n v="7"/>
    <m/>
    <m/>
    <m/>
    <m/>
    <m/>
    <m/>
    <m/>
    <n v="0"/>
    <n v="1"/>
    <m/>
    <m/>
    <m/>
    <n v="0"/>
    <m/>
    <m/>
    <m/>
    <m/>
    <n v="0"/>
    <m/>
    <m/>
    <m/>
    <n v="7"/>
    <s v="   "/>
    <n v="0.5"/>
    <n v="0.53846153846153844"/>
    <n v="0.53846153846153844"/>
    <n v="0.53846153846153844"/>
    <n v="0.53846153846153844"/>
  </r>
  <r>
    <x v="22"/>
    <x v="0"/>
    <x v="1"/>
    <x v="2"/>
    <x v="0"/>
    <x v="0"/>
    <n v="7"/>
    <n v="0"/>
    <n v="0"/>
    <n v="0"/>
    <n v="0"/>
    <n v="0"/>
    <n v="0"/>
    <n v="0"/>
    <n v="0"/>
    <n v="0"/>
    <n v="0"/>
    <n v="0"/>
    <n v="0"/>
    <n v="0"/>
    <n v="0"/>
    <n v="0"/>
    <n v="0"/>
    <n v="0"/>
    <n v="7"/>
    <n v="8"/>
    <m/>
    <m/>
    <m/>
    <m/>
    <m/>
    <m/>
    <m/>
    <n v="0"/>
    <m/>
    <m/>
    <m/>
    <m/>
    <n v="0"/>
    <m/>
    <m/>
    <m/>
    <m/>
    <n v="0"/>
    <m/>
    <m/>
    <s v="Overbezetting door compact parkeren"/>
    <n v="8"/>
    <s v="   "/>
    <s v="   "/>
    <n v="1.1428571428571428"/>
    <n v="1.1428571428571428"/>
    <n v="1.1428571428571428"/>
    <n v="1.1428571428571428"/>
  </r>
  <r>
    <x v="22"/>
    <x v="0"/>
    <x v="1"/>
    <x v="2"/>
    <x v="1"/>
    <x v="1"/>
    <n v="7"/>
    <n v="0"/>
    <n v="0"/>
    <n v="0"/>
    <n v="0"/>
    <n v="0"/>
    <n v="0"/>
    <n v="0"/>
    <n v="0"/>
    <n v="0"/>
    <n v="0"/>
    <n v="0"/>
    <n v="0"/>
    <n v="0"/>
    <n v="0"/>
    <n v="0"/>
    <n v="0"/>
    <n v="0"/>
    <n v="7"/>
    <n v="7"/>
    <m/>
    <m/>
    <m/>
    <m/>
    <m/>
    <m/>
    <m/>
    <n v="0"/>
    <m/>
    <m/>
    <m/>
    <m/>
    <n v="0"/>
    <m/>
    <m/>
    <m/>
    <m/>
    <n v="0"/>
    <m/>
    <m/>
    <m/>
    <n v="7"/>
    <s v="   "/>
    <s v="   "/>
    <n v="1"/>
    <n v="1"/>
    <n v="1"/>
    <n v="1"/>
  </r>
  <r>
    <x v="23"/>
    <x v="0"/>
    <x v="1"/>
    <x v="13"/>
    <x v="0"/>
    <x v="0"/>
    <n v="3"/>
    <n v="0"/>
    <n v="0"/>
    <n v="0"/>
    <n v="0"/>
    <n v="0"/>
    <n v="0"/>
    <n v="0"/>
    <n v="0"/>
    <n v="0"/>
    <n v="0"/>
    <n v="0"/>
    <n v="0"/>
    <n v="0"/>
    <n v="0"/>
    <n v="0"/>
    <n v="0"/>
    <n v="0"/>
    <n v="3"/>
    <n v="3"/>
    <m/>
    <m/>
    <m/>
    <m/>
    <m/>
    <m/>
    <m/>
    <n v="0"/>
    <m/>
    <m/>
    <m/>
    <m/>
    <n v="0"/>
    <m/>
    <m/>
    <m/>
    <m/>
    <n v="0"/>
    <m/>
    <m/>
    <m/>
    <n v="3"/>
    <s v="   "/>
    <s v="   "/>
    <n v="1"/>
    <n v="1"/>
    <n v="1"/>
    <n v="1"/>
  </r>
  <r>
    <x v="23"/>
    <x v="0"/>
    <x v="1"/>
    <x v="13"/>
    <x v="1"/>
    <x v="1"/>
    <n v="3"/>
    <n v="0"/>
    <n v="0"/>
    <n v="0"/>
    <n v="0"/>
    <n v="0"/>
    <n v="0"/>
    <n v="0"/>
    <n v="0"/>
    <n v="0"/>
    <n v="0"/>
    <n v="0"/>
    <n v="0"/>
    <n v="0"/>
    <n v="0"/>
    <n v="0"/>
    <n v="0"/>
    <n v="0"/>
    <n v="3"/>
    <n v="1"/>
    <m/>
    <m/>
    <m/>
    <m/>
    <m/>
    <m/>
    <m/>
    <n v="0"/>
    <m/>
    <m/>
    <m/>
    <m/>
    <n v="0"/>
    <m/>
    <m/>
    <m/>
    <m/>
    <n v="0"/>
    <m/>
    <m/>
    <m/>
    <n v="1"/>
    <s v="   "/>
    <s v="   "/>
    <n v="0.33333333333333331"/>
    <n v="0.33333333333333331"/>
    <n v="0.33333333333333331"/>
    <n v="0.33333333333333331"/>
  </r>
  <r>
    <x v="24"/>
    <x v="0"/>
    <x v="1"/>
    <x v="11"/>
    <x v="0"/>
    <x v="0"/>
    <n v="20"/>
    <n v="0"/>
    <n v="0"/>
    <n v="0"/>
    <n v="0"/>
    <n v="0"/>
    <n v="0"/>
    <n v="0"/>
    <n v="0"/>
    <n v="0"/>
    <n v="0"/>
    <n v="0"/>
    <n v="0"/>
    <n v="1"/>
    <n v="0"/>
    <n v="0"/>
    <n v="0"/>
    <n v="2"/>
    <n v="20"/>
    <n v="21"/>
    <m/>
    <m/>
    <m/>
    <m/>
    <m/>
    <m/>
    <m/>
    <n v="0"/>
    <n v="1"/>
    <m/>
    <m/>
    <m/>
    <n v="0"/>
    <m/>
    <m/>
    <m/>
    <m/>
    <n v="0"/>
    <m/>
    <m/>
    <s v="Overbezetting door compact parkeren"/>
    <n v="21"/>
    <s v="   "/>
    <n v="0.5"/>
    <n v="1.05"/>
    <n v="1.05"/>
    <n v="1.05"/>
    <n v="1.05"/>
  </r>
  <r>
    <x v="24"/>
    <x v="0"/>
    <x v="1"/>
    <x v="11"/>
    <x v="1"/>
    <x v="1"/>
    <n v="20"/>
    <n v="0"/>
    <n v="0"/>
    <n v="0"/>
    <n v="0"/>
    <n v="0"/>
    <n v="0"/>
    <n v="0"/>
    <n v="0"/>
    <n v="0"/>
    <n v="0"/>
    <n v="0"/>
    <n v="0"/>
    <n v="1"/>
    <n v="0"/>
    <n v="0"/>
    <n v="0"/>
    <n v="2"/>
    <n v="20"/>
    <n v="15"/>
    <m/>
    <m/>
    <m/>
    <m/>
    <m/>
    <m/>
    <m/>
    <n v="0"/>
    <m/>
    <m/>
    <m/>
    <m/>
    <n v="0"/>
    <m/>
    <m/>
    <m/>
    <m/>
    <n v="0"/>
    <m/>
    <m/>
    <m/>
    <n v="15"/>
    <s v="   "/>
    <n v="0"/>
    <n v="0.75"/>
    <n v="0.75"/>
    <n v="0.75"/>
    <n v="0.75"/>
  </r>
  <r>
    <x v="24"/>
    <x v="0"/>
    <x v="1"/>
    <x v="11"/>
    <x v="0"/>
    <x v="0"/>
    <n v="20"/>
    <n v="0"/>
    <n v="0"/>
    <n v="0"/>
    <n v="0"/>
    <n v="0"/>
    <n v="0"/>
    <n v="0"/>
    <n v="0"/>
    <n v="0"/>
    <n v="0"/>
    <n v="0"/>
    <n v="0"/>
    <n v="1"/>
    <n v="0"/>
    <n v="0"/>
    <n v="0"/>
    <n v="2"/>
    <n v="20"/>
    <n v="1"/>
    <m/>
    <m/>
    <m/>
    <m/>
    <m/>
    <m/>
    <m/>
    <n v="0"/>
    <m/>
    <m/>
    <m/>
    <m/>
    <n v="0"/>
    <m/>
    <m/>
    <m/>
    <m/>
    <n v="0"/>
    <m/>
    <m/>
    <m/>
    <n v="1"/>
    <s v="   "/>
    <n v="0"/>
    <n v="0.05"/>
    <n v="0.05"/>
    <n v="0.05"/>
    <n v="0.05"/>
  </r>
  <r>
    <x v="24"/>
    <x v="0"/>
    <x v="1"/>
    <x v="11"/>
    <x v="1"/>
    <x v="1"/>
    <n v="20"/>
    <n v="0"/>
    <n v="0"/>
    <n v="0"/>
    <n v="0"/>
    <n v="0"/>
    <n v="0"/>
    <n v="0"/>
    <n v="0"/>
    <n v="0"/>
    <n v="0"/>
    <n v="0"/>
    <n v="0"/>
    <n v="1"/>
    <n v="0"/>
    <n v="0"/>
    <n v="0"/>
    <n v="2"/>
    <n v="20"/>
    <n v="4"/>
    <m/>
    <m/>
    <m/>
    <m/>
    <m/>
    <m/>
    <m/>
    <n v="0"/>
    <m/>
    <m/>
    <m/>
    <m/>
    <n v="0"/>
    <m/>
    <m/>
    <m/>
    <m/>
    <n v="0"/>
    <m/>
    <m/>
    <m/>
    <n v="4"/>
    <s v="   "/>
    <n v="0"/>
    <n v="0.2"/>
    <n v="0.2"/>
    <n v="0.2"/>
    <n v="0.2"/>
  </r>
  <r>
    <x v="25"/>
    <x v="0"/>
    <x v="0"/>
    <x v="0"/>
    <x v="0"/>
    <x v="0"/>
    <n v="0"/>
    <n v="0"/>
    <n v="0"/>
    <n v="0"/>
    <n v="0"/>
    <n v="0"/>
    <n v="0"/>
    <n v="0"/>
    <n v="0"/>
    <n v="0"/>
    <n v="0"/>
    <n v="0"/>
    <n v="0"/>
    <n v="0"/>
    <n v="0"/>
    <n v="0"/>
    <n v="0"/>
    <n v="0"/>
    <n v="0"/>
    <m/>
    <m/>
    <m/>
    <m/>
    <m/>
    <m/>
    <m/>
    <m/>
    <n v="0"/>
    <m/>
    <m/>
    <m/>
    <m/>
    <n v="0"/>
    <m/>
    <m/>
    <m/>
    <m/>
    <n v="0"/>
    <m/>
    <m/>
    <m/>
    <n v="0"/>
    <s v="   "/>
    <s v="   "/>
    <s v="   "/>
    <s v="   "/>
    <s v="   "/>
    <s v="   "/>
  </r>
  <r>
    <x v="25"/>
    <x v="0"/>
    <x v="0"/>
    <x v="0"/>
    <x v="1"/>
    <x v="1"/>
    <n v="0"/>
    <n v="0"/>
    <n v="0"/>
    <n v="0"/>
    <n v="0"/>
    <n v="0"/>
    <n v="0"/>
    <n v="0"/>
    <n v="0"/>
    <n v="0"/>
    <n v="0"/>
    <n v="0"/>
    <n v="0"/>
    <n v="0"/>
    <n v="0"/>
    <n v="0"/>
    <n v="0"/>
    <n v="0"/>
    <n v="0"/>
    <m/>
    <m/>
    <m/>
    <m/>
    <m/>
    <m/>
    <m/>
    <m/>
    <n v="0"/>
    <m/>
    <m/>
    <m/>
    <m/>
    <n v="0"/>
    <m/>
    <m/>
    <m/>
    <m/>
    <n v="0"/>
    <m/>
    <m/>
    <m/>
    <n v="0"/>
    <s v="   "/>
    <s v="   "/>
    <s v="   "/>
    <s v="   "/>
    <s v="   "/>
    <s v="   "/>
  </r>
  <r>
    <x v="26"/>
    <x v="0"/>
    <x v="1"/>
    <x v="14"/>
    <x v="0"/>
    <x v="0"/>
    <n v="19"/>
    <n v="0"/>
    <n v="0"/>
    <n v="0"/>
    <n v="0"/>
    <n v="0"/>
    <n v="0"/>
    <n v="0"/>
    <n v="0"/>
    <n v="0"/>
    <n v="0"/>
    <n v="0"/>
    <n v="0"/>
    <n v="0"/>
    <n v="0"/>
    <n v="0"/>
    <n v="0"/>
    <n v="0"/>
    <n v="19"/>
    <n v="16"/>
    <m/>
    <m/>
    <m/>
    <m/>
    <m/>
    <m/>
    <m/>
    <n v="0"/>
    <m/>
    <m/>
    <m/>
    <m/>
    <n v="0"/>
    <m/>
    <m/>
    <m/>
    <m/>
    <n v="0"/>
    <m/>
    <m/>
    <m/>
    <n v="16"/>
    <s v="   "/>
    <s v="   "/>
    <n v="0.84210526315789469"/>
    <n v="0.84210526315789469"/>
    <n v="0.84210526315789469"/>
    <n v="0.84210526315789469"/>
  </r>
  <r>
    <x v="26"/>
    <x v="0"/>
    <x v="1"/>
    <x v="14"/>
    <x v="1"/>
    <x v="1"/>
    <n v="19"/>
    <n v="0"/>
    <n v="0"/>
    <n v="0"/>
    <n v="0"/>
    <n v="0"/>
    <n v="0"/>
    <n v="0"/>
    <n v="0"/>
    <n v="0"/>
    <n v="0"/>
    <n v="0"/>
    <n v="0"/>
    <n v="0"/>
    <n v="0"/>
    <n v="0"/>
    <n v="0"/>
    <n v="0"/>
    <n v="19"/>
    <n v="14"/>
    <m/>
    <m/>
    <m/>
    <m/>
    <m/>
    <m/>
    <m/>
    <n v="0"/>
    <m/>
    <m/>
    <m/>
    <m/>
    <n v="0"/>
    <m/>
    <m/>
    <m/>
    <m/>
    <n v="0"/>
    <m/>
    <m/>
    <m/>
    <n v="14"/>
    <s v="   "/>
    <s v="   "/>
    <n v="0.73684210526315785"/>
    <n v="0.73684210526315785"/>
    <n v="0.73684210526315785"/>
    <n v="0.73684210526315785"/>
  </r>
  <r>
    <x v="27"/>
    <x v="0"/>
    <x v="1"/>
    <x v="15"/>
    <x v="0"/>
    <x v="0"/>
    <n v="11"/>
    <n v="0"/>
    <n v="0"/>
    <n v="0"/>
    <n v="0"/>
    <n v="0"/>
    <n v="0"/>
    <n v="0"/>
    <n v="0"/>
    <n v="0"/>
    <n v="0"/>
    <n v="0"/>
    <n v="0"/>
    <n v="0"/>
    <n v="0"/>
    <n v="0"/>
    <n v="0"/>
    <n v="0"/>
    <n v="11"/>
    <n v="12"/>
    <m/>
    <m/>
    <m/>
    <m/>
    <m/>
    <m/>
    <m/>
    <n v="0"/>
    <m/>
    <m/>
    <m/>
    <m/>
    <n v="0"/>
    <m/>
    <m/>
    <m/>
    <m/>
    <n v="0"/>
    <m/>
    <m/>
    <s v="Overbezetting door compact parkeren"/>
    <n v="12"/>
    <s v="   "/>
    <s v="   "/>
    <n v="1.0909090909090908"/>
    <n v="1.0909090909090908"/>
    <n v="1.0909090909090908"/>
    <n v="1.0909090909090908"/>
  </r>
  <r>
    <x v="27"/>
    <x v="0"/>
    <x v="1"/>
    <x v="15"/>
    <x v="1"/>
    <x v="1"/>
    <n v="11"/>
    <n v="0"/>
    <n v="0"/>
    <n v="0"/>
    <n v="0"/>
    <n v="0"/>
    <n v="0"/>
    <n v="0"/>
    <n v="0"/>
    <n v="0"/>
    <n v="0"/>
    <n v="0"/>
    <n v="0"/>
    <n v="0"/>
    <n v="0"/>
    <n v="0"/>
    <n v="0"/>
    <n v="0"/>
    <n v="11"/>
    <n v="10"/>
    <m/>
    <m/>
    <m/>
    <m/>
    <m/>
    <m/>
    <m/>
    <n v="0"/>
    <m/>
    <m/>
    <m/>
    <m/>
    <n v="0"/>
    <m/>
    <m/>
    <m/>
    <m/>
    <n v="0"/>
    <m/>
    <m/>
    <m/>
    <n v="10"/>
    <s v="   "/>
    <s v="   "/>
    <n v="0.90909090909090906"/>
    <n v="0.90909090909090906"/>
    <n v="0.90909090909090906"/>
    <n v="0.90909090909090906"/>
  </r>
  <r>
    <x v="28"/>
    <x v="0"/>
    <x v="1"/>
    <x v="14"/>
    <x v="0"/>
    <x v="0"/>
    <n v="13"/>
    <n v="0"/>
    <n v="0"/>
    <n v="0"/>
    <n v="0"/>
    <n v="0"/>
    <n v="0"/>
    <n v="0"/>
    <n v="0"/>
    <n v="1"/>
    <n v="0"/>
    <n v="0"/>
    <n v="0"/>
    <n v="0"/>
    <n v="0"/>
    <n v="1"/>
    <n v="0"/>
    <n v="3"/>
    <n v="13"/>
    <n v="12"/>
    <m/>
    <m/>
    <m/>
    <m/>
    <m/>
    <m/>
    <m/>
    <n v="0"/>
    <n v="1"/>
    <m/>
    <n v="1"/>
    <s v="Op stoep of gras"/>
    <n v="1"/>
    <m/>
    <m/>
    <m/>
    <m/>
    <n v="0"/>
    <m/>
    <m/>
    <m/>
    <n v="13"/>
    <s v="   "/>
    <n v="0.33333333333333331"/>
    <n v="0.92307692307692313"/>
    <n v="1"/>
    <n v="1"/>
    <n v="1"/>
  </r>
  <r>
    <x v="28"/>
    <x v="0"/>
    <x v="1"/>
    <x v="14"/>
    <x v="1"/>
    <x v="1"/>
    <n v="13"/>
    <n v="0"/>
    <n v="0"/>
    <n v="0"/>
    <n v="0"/>
    <n v="0"/>
    <n v="0"/>
    <n v="0"/>
    <n v="0"/>
    <n v="1"/>
    <n v="0"/>
    <n v="0"/>
    <n v="0"/>
    <n v="0"/>
    <n v="0"/>
    <n v="1"/>
    <n v="0"/>
    <n v="3"/>
    <n v="13"/>
    <n v="9"/>
    <m/>
    <m/>
    <m/>
    <m/>
    <m/>
    <m/>
    <m/>
    <n v="0"/>
    <m/>
    <m/>
    <m/>
    <m/>
    <n v="0"/>
    <m/>
    <m/>
    <m/>
    <m/>
    <n v="0"/>
    <m/>
    <m/>
    <m/>
    <n v="9"/>
    <s v="   "/>
    <n v="0"/>
    <n v="0.69230769230769229"/>
    <n v="0.69230769230769229"/>
    <n v="0.69230769230769229"/>
    <n v="0.69230769230769229"/>
  </r>
  <r>
    <x v="29"/>
    <x v="0"/>
    <x v="1"/>
    <x v="2"/>
    <x v="0"/>
    <x v="0"/>
    <n v="0"/>
    <n v="0"/>
    <n v="0"/>
    <n v="0"/>
    <n v="0"/>
    <n v="0"/>
    <n v="0"/>
    <n v="0"/>
    <n v="0"/>
    <n v="0"/>
    <n v="0"/>
    <n v="0"/>
    <n v="0"/>
    <n v="0"/>
    <n v="0"/>
    <n v="0"/>
    <n v="0"/>
    <n v="0"/>
    <n v="0"/>
    <m/>
    <m/>
    <m/>
    <m/>
    <m/>
    <m/>
    <m/>
    <m/>
    <n v="0"/>
    <m/>
    <m/>
    <m/>
    <m/>
    <n v="0"/>
    <m/>
    <m/>
    <m/>
    <m/>
    <n v="0"/>
    <m/>
    <m/>
    <m/>
    <n v="0"/>
    <s v="   "/>
    <s v="   "/>
    <s v="   "/>
    <s v="   "/>
    <s v="   "/>
    <s v="   "/>
  </r>
  <r>
    <x v="29"/>
    <x v="0"/>
    <x v="1"/>
    <x v="2"/>
    <x v="1"/>
    <x v="1"/>
    <n v="0"/>
    <n v="0"/>
    <n v="0"/>
    <n v="0"/>
    <n v="0"/>
    <n v="0"/>
    <n v="0"/>
    <n v="0"/>
    <n v="0"/>
    <n v="0"/>
    <n v="0"/>
    <n v="0"/>
    <n v="0"/>
    <n v="0"/>
    <n v="0"/>
    <n v="0"/>
    <n v="0"/>
    <n v="0"/>
    <n v="0"/>
    <m/>
    <m/>
    <m/>
    <m/>
    <m/>
    <m/>
    <m/>
    <m/>
    <n v="0"/>
    <m/>
    <m/>
    <m/>
    <m/>
    <n v="0"/>
    <m/>
    <m/>
    <m/>
    <m/>
    <n v="0"/>
    <m/>
    <m/>
    <m/>
    <n v="0"/>
    <s v="   "/>
    <s v="   "/>
    <s v="   "/>
    <s v="   "/>
    <s v="   "/>
    <s v="   "/>
  </r>
  <r>
    <x v="30"/>
    <x v="0"/>
    <x v="1"/>
    <x v="16"/>
    <x v="0"/>
    <x v="0"/>
    <n v="2"/>
    <n v="0"/>
    <n v="0"/>
    <n v="0"/>
    <n v="0"/>
    <n v="0"/>
    <n v="0"/>
    <n v="0"/>
    <n v="0"/>
    <n v="0"/>
    <n v="0"/>
    <n v="0"/>
    <n v="0"/>
    <n v="0"/>
    <n v="0"/>
    <n v="0"/>
    <n v="0"/>
    <n v="0"/>
    <n v="2"/>
    <n v="2"/>
    <m/>
    <m/>
    <m/>
    <m/>
    <m/>
    <m/>
    <m/>
    <n v="0"/>
    <m/>
    <m/>
    <n v="1"/>
    <s v="parkeerverbod"/>
    <n v="1"/>
    <m/>
    <m/>
    <m/>
    <m/>
    <n v="0"/>
    <m/>
    <m/>
    <s v="Overbezetting door foutparkeren"/>
    <n v="3"/>
    <s v="   "/>
    <s v="   "/>
    <n v="1"/>
    <n v="1.5"/>
    <n v="1.5"/>
    <n v="1.5"/>
  </r>
  <r>
    <x v="30"/>
    <x v="0"/>
    <x v="1"/>
    <x v="16"/>
    <x v="1"/>
    <x v="1"/>
    <n v="2"/>
    <n v="0"/>
    <n v="0"/>
    <n v="0"/>
    <n v="0"/>
    <n v="0"/>
    <n v="0"/>
    <n v="0"/>
    <n v="0"/>
    <n v="0"/>
    <n v="0"/>
    <n v="0"/>
    <n v="0"/>
    <n v="0"/>
    <n v="0"/>
    <n v="0"/>
    <n v="0"/>
    <n v="0"/>
    <n v="2"/>
    <n v="2"/>
    <m/>
    <m/>
    <m/>
    <m/>
    <m/>
    <m/>
    <m/>
    <n v="0"/>
    <m/>
    <m/>
    <m/>
    <m/>
    <n v="0"/>
    <m/>
    <m/>
    <m/>
    <m/>
    <n v="0"/>
    <m/>
    <m/>
    <m/>
    <n v="2"/>
    <s v="   "/>
    <s v="   "/>
    <n v="1"/>
    <n v="1"/>
    <n v="1"/>
    <n v="1"/>
  </r>
  <r>
    <x v="31"/>
    <x v="0"/>
    <x v="1"/>
    <x v="0"/>
    <x v="0"/>
    <x v="0"/>
    <n v="0"/>
    <n v="0"/>
    <n v="0"/>
    <n v="0"/>
    <n v="0"/>
    <n v="0"/>
    <n v="0"/>
    <n v="0"/>
    <n v="0"/>
    <n v="0"/>
    <n v="0"/>
    <n v="0"/>
    <n v="0"/>
    <n v="0"/>
    <n v="0"/>
    <n v="0"/>
    <n v="0"/>
    <n v="0"/>
    <n v="0"/>
    <m/>
    <m/>
    <m/>
    <m/>
    <m/>
    <m/>
    <m/>
    <m/>
    <n v="0"/>
    <m/>
    <m/>
    <m/>
    <m/>
    <n v="0"/>
    <m/>
    <m/>
    <m/>
    <m/>
    <n v="0"/>
    <m/>
    <m/>
    <m/>
    <n v="0"/>
    <s v="   "/>
    <s v="   "/>
    <s v="   "/>
    <s v="   "/>
    <s v="   "/>
    <s v="   "/>
  </r>
  <r>
    <x v="31"/>
    <x v="0"/>
    <x v="1"/>
    <x v="0"/>
    <x v="1"/>
    <x v="1"/>
    <n v="0"/>
    <n v="0"/>
    <n v="0"/>
    <n v="0"/>
    <n v="0"/>
    <n v="0"/>
    <n v="0"/>
    <n v="0"/>
    <n v="0"/>
    <n v="0"/>
    <n v="0"/>
    <n v="0"/>
    <n v="0"/>
    <n v="0"/>
    <n v="0"/>
    <n v="0"/>
    <n v="0"/>
    <n v="0"/>
    <n v="0"/>
    <m/>
    <m/>
    <m/>
    <m/>
    <m/>
    <m/>
    <m/>
    <m/>
    <n v="0"/>
    <m/>
    <m/>
    <m/>
    <m/>
    <n v="0"/>
    <m/>
    <m/>
    <m/>
    <m/>
    <n v="0"/>
    <m/>
    <m/>
    <m/>
    <n v="0"/>
    <s v="   "/>
    <s v="   "/>
    <s v="   "/>
    <s v="   "/>
    <s v="   "/>
    <s v="   "/>
  </r>
  <r>
    <x v="32"/>
    <x v="0"/>
    <x v="0"/>
    <x v="17"/>
    <x v="0"/>
    <x v="0"/>
    <n v="0"/>
    <n v="0"/>
    <n v="0"/>
    <n v="0"/>
    <n v="0"/>
    <n v="0"/>
    <n v="0"/>
    <n v="0"/>
    <n v="0"/>
    <n v="0"/>
    <n v="0"/>
    <n v="0"/>
    <n v="0"/>
    <n v="2"/>
    <n v="0"/>
    <n v="0"/>
    <n v="0"/>
    <n v="4"/>
    <n v="0"/>
    <m/>
    <m/>
    <m/>
    <m/>
    <m/>
    <m/>
    <m/>
    <m/>
    <n v="0"/>
    <m/>
    <m/>
    <n v="1"/>
    <s v="Op stoep of gras"/>
    <n v="1"/>
    <m/>
    <m/>
    <m/>
    <m/>
    <n v="0"/>
    <m/>
    <m/>
    <s v="Overbezetting door foutparkeren"/>
    <n v="1"/>
    <s v="   "/>
    <n v="0"/>
    <s v="   "/>
    <s v="  "/>
    <s v="  "/>
    <s v="  "/>
  </r>
  <r>
    <x v="32"/>
    <x v="0"/>
    <x v="0"/>
    <x v="17"/>
    <x v="1"/>
    <x v="1"/>
    <n v="0"/>
    <n v="0"/>
    <n v="0"/>
    <n v="0"/>
    <n v="0"/>
    <n v="0"/>
    <n v="0"/>
    <n v="0"/>
    <n v="0"/>
    <n v="0"/>
    <n v="0"/>
    <n v="0"/>
    <n v="0"/>
    <n v="2"/>
    <n v="0"/>
    <n v="0"/>
    <n v="0"/>
    <n v="4"/>
    <n v="0"/>
    <m/>
    <m/>
    <m/>
    <m/>
    <m/>
    <m/>
    <m/>
    <m/>
    <n v="0"/>
    <m/>
    <m/>
    <m/>
    <m/>
    <n v="0"/>
    <m/>
    <m/>
    <m/>
    <m/>
    <n v="0"/>
    <m/>
    <m/>
    <m/>
    <n v="0"/>
    <s v="   "/>
    <n v="0"/>
    <s v="   "/>
    <s v="   "/>
    <s v="   "/>
    <s v="   "/>
  </r>
  <r>
    <x v="33"/>
    <x v="0"/>
    <x v="1"/>
    <x v="15"/>
    <x v="0"/>
    <x v="0"/>
    <n v="19"/>
    <n v="0"/>
    <n v="0"/>
    <n v="0"/>
    <n v="0"/>
    <n v="0"/>
    <n v="0"/>
    <n v="0"/>
    <n v="0"/>
    <n v="0"/>
    <n v="0"/>
    <n v="0"/>
    <n v="0"/>
    <n v="0"/>
    <n v="0"/>
    <n v="0"/>
    <n v="0"/>
    <n v="0"/>
    <n v="19"/>
    <n v="16"/>
    <m/>
    <m/>
    <m/>
    <m/>
    <m/>
    <m/>
    <m/>
    <n v="0"/>
    <m/>
    <m/>
    <n v="1"/>
    <s v="Voor inrit of garage"/>
    <n v="1"/>
    <m/>
    <m/>
    <m/>
    <m/>
    <n v="0"/>
    <m/>
    <m/>
    <m/>
    <n v="17"/>
    <s v="   "/>
    <s v="   "/>
    <n v="0.84210526315789469"/>
    <n v="0.89473684210526316"/>
    <n v="0.89473684210526316"/>
    <n v="0.89473684210526316"/>
  </r>
  <r>
    <x v="33"/>
    <x v="0"/>
    <x v="1"/>
    <x v="15"/>
    <x v="1"/>
    <x v="1"/>
    <n v="19"/>
    <n v="0"/>
    <n v="0"/>
    <n v="0"/>
    <n v="0"/>
    <n v="0"/>
    <n v="0"/>
    <n v="0"/>
    <n v="0"/>
    <n v="0"/>
    <n v="0"/>
    <n v="0"/>
    <n v="0"/>
    <n v="0"/>
    <n v="0"/>
    <n v="0"/>
    <n v="0"/>
    <n v="0"/>
    <n v="19"/>
    <n v="17"/>
    <m/>
    <m/>
    <m/>
    <m/>
    <m/>
    <m/>
    <m/>
    <n v="0"/>
    <m/>
    <m/>
    <m/>
    <m/>
    <n v="0"/>
    <m/>
    <m/>
    <m/>
    <m/>
    <n v="0"/>
    <m/>
    <m/>
    <m/>
    <n v="17"/>
    <s v="   "/>
    <s v="   "/>
    <n v="0.89473684210526316"/>
    <n v="0.89473684210526316"/>
    <n v="0.89473684210526316"/>
    <n v="0.89473684210526316"/>
  </r>
  <r>
    <x v="34"/>
    <x v="0"/>
    <x v="1"/>
    <x v="16"/>
    <x v="1"/>
    <x v="1"/>
    <n v="19"/>
    <n v="0"/>
    <n v="0"/>
    <n v="0"/>
    <n v="0"/>
    <n v="0"/>
    <n v="0"/>
    <n v="0"/>
    <n v="0"/>
    <n v="2"/>
    <n v="0"/>
    <n v="0"/>
    <n v="0"/>
    <n v="0"/>
    <n v="0"/>
    <n v="0"/>
    <n v="0"/>
    <n v="2"/>
    <n v="19"/>
    <n v="14"/>
    <m/>
    <m/>
    <m/>
    <m/>
    <m/>
    <m/>
    <m/>
    <n v="0"/>
    <n v="2"/>
    <m/>
    <n v="1"/>
    <s v="weg te smal"/>
    <n v="1"/>
    <m/>
    <m/>
    <m/>
    <m/>
    <n v="0"/>
    <m/>
    <m/>
    <m/>
    <n v="15"/>
    <s v="   "/>
    <n v="1"/>
    <n v="0.73684210526315785"/>
    <n v="0.78947368421052633"/>
    <n v="0.78947368421052633"/>
    <n v="0.78947368421052633"/>
  </r>
  <r>
    <x v="34"/>
    <x v="0"/>
    <x v="1"/>
    <x v="16"/>
    <x v="0"/>
    <x v="0"/>
    <n v="19"/>
    <n v="0"/>
    <n v="0"/>
    <n v="0"/>
    <n v="0"/>
    <n v="0"/>
    <n v="0"/>
    <n v="0"/>
    <n v="0"/>
    <n v="2"/>
    <n v="0"/>
    <n v="0"/>
    <n v="0"/>
    <n v="0"/>
    <n v="0"/>
    <n v="0"/>
    <n v="0"/>
    <n v="2"/>
    <n v="19"/>
    <n v="17"/>
    <m/>
    <m/>
    <m/>
    <m/>
    <m/>
    <m/>
    <m/>
    <n v="0"/>
    <n v="1"/>
    <m/>
    <n v="2"/>
    <s v="combinatie"/>
    <n v="2"/>
    <m/>
    <m/>
    <m/>
    <m/>
    <n v="0"/>
    <m/>
    <m/>
    <m/>
    <n v="19"/>
    <s v="   "/>
    <n v="0.5"/>
    <n v="0.89473684210526316"/>
    <n v="1"/>
    <n v="1"/>
    <n v="1"/>
  </r>
  <r>
    <x v="35"/>
    <x v="0"/>
    <x v="0"/>
    <x v="18"/>
    <x v="0"/>
    <x v="0"/>
    <n v="15"/>
    <n v="0"/>
    <n v="0"/>
    <n v="0"/>
    <n v="0"/>
    <n v="0"/>
    <n v="0"/>
    <n v="0"/>
    <n v="0"/>
    <n v="0"/>
    <n v="0"/>
    <n v="0"/>
    <n v="0"/>
    <n v="0"/>
    <n v="0"/>
    <n v="0"/>
    <n v="0"/>
    <n v="0"/>
    <n v="15"/>
    <n v="2"/>
    <m/>
    <m/>
    <m/>
    <m/>
    <m/>
    <m/>
    <m/>
    <n v="0"/>
    <m/>
    <m/>
    <m/>
    <m/>
    <n v="0"/>
    <n v="1"/>
    <m/>
    <m/>
    <s v="aanhangwagen(s)"/>
    <n v="1"/>
    <m/>
    <m/>
    <m/>
    <n v="3"/>
    <s v="   "/>
    <s v="   "/>
    <n v="0.2"/>
    <n v="0.2"/>
    <n v="0.2"/>
    <n v="0.2"/>
  </r>
  <r>
    <x v="35"/>
    <x v="0"/>
    <x v="0"/>
    <x v="18"/>
    <x v="1"/>
    <x v="1"/>
    <n v="15"/>
    <n v="0"/>
    <n v="0"/>
    <n v="0"/>
    <n v="0"/>
    <n v="0"/>
    <n v="0"/>
    <n v="0"/>
    <n v="0"/>
    <n v="0"/>
    <n v="0"/>
    <n v="0"/>
    <n v="0"/>
    <n v="0"/>
    <n v="0"/>
    <n v="0"/>
    <n v="0"/>
    <n v="0"/>
    <n v="15"/>
    <n v="4"/>
    <m/>
    <m/>
    <m/>
    <m/>
    <m/>
    <m/>
    <m/>
    <n v="0"/>
    <m/>
    <m/>
    <m/>
    <m/>
    <n v="0"/>
    <n v="1"/>
    <m/>
    <m/>
    <s v="aanhangwagen(s)"/>
    <n v="1"/>
    <m/>
    <m/>
    <m/>
    <n v="5"/>
    <s v="   "/>
    <s v="   "/>
    <n v="0.33333333333333331"/>
    <n v="0.33333333333333331"/>
    <n v="0.33333333333333331"/>
    <n v="0.33333333333333331"/>
  </r>
  <r>
    <x v="36"/>
    <x v="0"/>
    <x v="0"/>
    <x v="18"/>
    <x v="0"/>
    <x v="0"/>
    <n v="13"/>
    <n v="0"/>
    <n v="0"/>
    <n v="0"/>
    <n v="0"/>
    <n v="0"/>
    <n v="0"/>
    <n v="0"/>
    <n v="0"/>
    <n v="0"/>
    <n v="0"/>
    <n v="0"/>
    <n v="0"/>
    <n v="0"/>
    <n v="0"/>
    <n v="0"/>
    <n v="0"/>
    <n v="0"/>
    <n v="13"/>
    <n v="5"/>
    <m/>
    <m/>
    <m/>
    <m/>
    <m/>
    <m/>
    <m/>
    <n v="0"/>
    <m/>
    <m/>
    <m/>
    <m/>
    <n v="0"/>
    <n v="2"/>
    <m/>
    <m/>
    <s v="combinatie"/>
    <n v="2"/>
    <m/>
    <m/>
    <m/>
    <n v="7"/>
    <s v="   "/>
    <s v="   "/>
    <n v="0.53846153846153844"/>
    <n v="0.53846153846153844"/>
    <n v="0.53846153846153844"/>
    <n v="0.53846153846153844"/>
  </r>
  <r>
    <x v="36"/>
    <x v="0"/>
    <x v="0"/>
    <x v="18"/>
    <x v="1"/>
    <x v="1"/>
    <n v="13"/>
    <n v="0"/>
    <n v="0"/>
    <n v="0"/>
    <n v="0"/>
    <n v="0"/>
    <n v="0"/>
    <n v="0"/>
    <n v="0"/>
    <n v="0"/>
    <n v="0"/>
    <n v="0"/>
    <n v="0"/>
    <n v="0"/>
    <n v="0"/>
    <n v="0"/>
    <n v="0"/>
    <n v="0"/>
    <n v="13"/>
    <n v="6"/>
    <m/>
    <m/>
    <m/>
    <m/>
    <m/>
    <m/>
    <m/>
    <n v="0"/>
    <m/>
    <m/>
    <m/>
    <m/>
    <n v="0"/>
    <n v="2"/>
    <m/>
    <m/>
    <s v="aanhangwagen(s)"/>
    <n v="2"/>
    <m/>
    <m/>
    <m/>
    <n v="8"/>
    <s v="   "/>
    <s v="   "/>
    <n v="0.61538461538461542"/>
    <n v="0.61538461538461542"/>
    <n v="0.61538461538461542"/>
    <n v="0.61538461538461542"/>
  </r>
  <r>
    <x v="37"/>
    <x v="0"/>
    <x v="0"/>
    <x v="18"/>
    <x v="0"/>
    <x v="0"/>
    <n v="12"/>
    <n v="0"/>
    <n v="0"/>
    <n v="0"/>
    <n v="0"/>
    <n v="0"/>
    <n v="0"/>
    <n v="0"/>
    <n v="0"/>
    <n v="0"/>
    <n v="0"/>
    <n v="0"/>
    <n v="0"/>
    <n v="0"/>
    <n v="0"/>
    <n v="0"/>
    <n v="0"/>
    <n v="0"/>
    <n v="12"/>
    <n v="6"/>
    <m/>
    <m/>
    <m/>
    <m/>
    <m/>
    <m/>
    <m/>
    <n v="0"/>
    <m/>
    <m/>
    <m/>
    <m/>
    <n v="0"/>
    <m/>
    <m/>
    <m/>
    <m/>
    <n v="0"/>
    <m/>
    <m/>
    <m/>
    <n v="6"/>
    <s v="   "/>
    <s v="   "/>
    <n v="0.5"/>
    <n v="0.5"/>
    <n v="0.5"/>
    <n v="0.5"/>
  </r>
  <r>
    <x v="37"/>
    <x v="0"/>
    <x v="0"/>
    <x v="18"/>
    <x v="1"/>
    <x v="1"/>
    <n v="12"/>
    <n v="0"/>
    <n v="0"/>
    <n v="0"/>
    <n v="0"/>
    <n v="0"/>
    <n v="0"/>
    <n v="0"/>
    <n v="0"/>
    <n v="0"/>
    <n v="0"/>
    <n v="0"/>
    <n v="0"/>
    <n v="0"/>
    <n v="0"/>
    <n v="0"/>
    <n v="0"/>
    <n v="0"/>
    <n v="12"/>
    <n v="6"/>
    <m/>
    <m/>
    <m/>
    <m/>
    <m/>
    <m/>
    <m/>
    <n v="0"/>
    <m/>
    <m/>
    <m/>
    <m/>
    <n v="0"/>
    <m/>
    <m/>
    <m/>
    <m/>
    <n v="0"/>
    <m/>
    <m/>
    <m/>
    <n v="6"/>
    <s v="   "/>
    <s v="   "/>
    <n v="0.5"/>
    <n v="0.5"/>
    <n v="0.5"/>
    <n v="0.5"/>
  </r>
  <r>
    <x v="38"/>
    <x v="0"/>
    <x v="0"/>
    <x v="18"/>
    <x v="0"/>
    <x v="0"/>
    <n v="3"/>
    <n v="9"/>
    <n v="0"/>
    <n v="0"/>
    <n v="0"/>
    <n v="0"/>
    <n v="0"/>
    <n v="0"/>
    <n v="0"/>
    <n v="0"/>
    <n v="0"/>
    <n v="0"/>
    <n v="0"/>
    <n v="0"/>
    <n v="0"/>
    <n v="0"/>
    <n v="0"/>
    <n v="0"/>
    <n v="12"/>
    <n v="2"/>
    <n v="6"/>
    <m/>
    <m/>
    <m/>
    <m/>
    <m/>
    <m/>
    <n v="0"/>
    <m/>
    <m/>
    <m/>
    <m/>
    <n v="0"/>
    <m/>
    <m/>
    <m/>
    <m/>
    <n v="0"/>
    <m/>
    <m/>
    <m/>
    <n v="8"/>
    <s v="   "/>
    <s v="   "/>
    <n v="0.66666666666666663"/>
    <n v="2.6666666666666665"/>
    <n v="2.6666666666666665"/>
    <n v="0.66666666666666663"/>
  </r>
  <r>
    <x v="38"/>
    <x v="0"/>
    <x v="0"/>
    <x v="18"/>
    <x v="1"/>
    <x v="1"/>
    <n v="3"/>
    <n v="9"/>
    <n v="0"/>
    <n v="0"/>
    <n v="0"/>
    <n v="0"/>
    <n v="0"/>
    <n v="0"/>
    <n v="0"/>
    <n v="0"/>
    <n v="0"/>
    <n v="0"/>
    <n v="0"/>
    <n v="0"/>
    <n v="0"/>
    <n v="0"/>
    <n v="0"/>
    <n v="0"/>
    <n v="12"/>
    <n v="3"/>
    <n v="4"/>
    <m/>
    <m/>
    <m/>
    <m/>
    <m/>
    <m/>
    <n v="0"/>
    <m/>
    <m/>
    <n v="1"/>
    <s v="Op stoep of gras"/>
    <n v="1"/>
    <m/>
    <m/>
    <m/>
    <m/>
    <n v="0"/>
    <m/>
    <m/>
    <m/>
    <n v="8"/>
    <s v="   "/>
    <s v="   "/>
    <n v="1"/>
    <n v="2.6666666666666665"/>
    <n v="2.6666666666666665"/>
    <n v="0.66666666666666663"/>
  </r>
  <r>
    <x v="39"/>
    <x v="0"/>
    <x v="0"/>
    <x v="18"/>
    <x v="0"/>
    <x v="0"/>
    <n v="0"/>
    <n v="24"/>
    <n v="0"/>
    <n v="0"/>
    <n v="0"/>
    <n v="0"/>
    <n v="0"/>
    <n v="0"/>
    <n v="0"/>
    <n v="0"/>
    <n v="0"/>
    <n v="0"/>
    <n v="0"/>
    <n v="0"/>
    <n v="0"/>
    <n v="0"/>
    <n v="0"/>
    <n v="0"/>
    <n v="24"/>
    <m/>
    <n v="16"/>
    <m/>
    <m/>
    <m/>
    <m/>
    <m/>
    <m/>
    <n v="0"/>
    <m/>
    <m/>
    <m/>
    <m/>
    <n v="0"/>
    <m/>
    <m/>
    <m/>
    <m/>
    <n v="0"/>
    <m/>
    <m/>
    <m/>
    <n v="16"/>
    <s v="   "/>
    <s v="   "/>
    <s v="   "/>
    <s v="  "/>
    <s v="  "/>
    <n v="0.66666666666666663"/>
  </r>
  <r>
    <x v="39"/>
    <x v="0"/>
    <x v="0"/>
    <x v="18"/>
    <x v="1"/>
    <x v="1"/>
    <n v="0"/>
    <n v="24"/>
    <n v="0"/>
    <n v="0"/>
    <n v="0"/>
    <n v="0"/>
    <n v="0"/>
    <n v="0"/>
    <n v="0"/>
    <n v="0"/>
    <n v="0"/>
    <n v="0"/>
    <n v="0"/>
    <n v="0"/>
    <n v="0"/>
    <n v="0"/>
    <n v="0"/>
    <n v="0"/>
    <n v="24"/>
    <m/>
    <n v="11"/>
    <m/>
    <m/>
    <m/>
    <m/>
    <m/>
    <m/>
    <n v="0"/>
    <m/>
    <m/>
    <m/>
    <m/>
    <n v="0"/>
    <m/>
    <m/>
    <m/>
    <m/>
    <n v="0"/>
    <m/>
    <m/>
    <m/>
    <n v="11"/>
    <s v="   "/>
    <s v="   "/>
    <s v="   "/>
    <s v="  "/>
    <s v="  "/>
    <n v="0.45833333333333331"/>
  </r>
  <r>
    <x v="40"/>
    <x v="0"/>
    <x v="0"/>
    <x v="19"/>
    <x v="0"/>
    <x v="0"/>
    <n v="6"/>
    <n v="0"/>
    <n v="0"/>
    <n v="0"/>
    <n v="0"/>
    <n v="0"/>
    <n v="0"/>
    <n v="0"/>
    <n v="0"/>
    <n v="0"/>
    <n v="0"/>
    <n v="0"/>
    <n v="0"/>
    <n v="0"/>
    <n v="0"/>
    <n v="0"/>
    <n v="0"/>
    <n v="0"/>
    <n v="6"/>
    <n v="1"/>
    <m/>
    <m/>
    <m/>
    <m/>
    <m/>
    <m/>
    <m/>
    <n v="0"/>
    <m/>
    <m/>
    <m/>
    <m/>
    <n v="0"/>
    <m/>
    <m/>
    <m/>
    <m/>
    <n v="0"/>
    <m/>
    <m/>
    <m/>
    <n v="1"/>
    <s v="   "/>
    <s v="   "/>
    <n v="0.16666666666666666"/>
    <n v="0.16666666666666666"/>
    <n v="0.16666666666666666"/>
    <n v="0.16666666666666666"/>
  </r>
  <r>
    <x v="40"/>
    <x v="0"/>
    <x v="0"/>
    <x v="19"/>
    <x v="1"/>
    <x v="1"/>
    <n v="6"/>
    <n v="0"/>
    <n v="0"/>
    <n v="0"/>
    <n v="0"/>
    <n v="0"/>
    <n v="0"/>
    <n v="0"/>
    <n v="0"/>
    <n v="0"/>
    <n v="0"/>
    <n v="0"/>
    <n v="0"/>
    <n v="0"/>
    <n v="0"/>
    <n v="0"/>
    <n v="0"/>
    <n v="0"/>
    <n v="6"/>
    <m/>
    <m/>
    <m/>
    <m/>
    <m/>
    <m/>
    <m/>
    <m/>
    <n v="0"/>
    <m/>
    <m/>
    <m/>
    <m/>
    <n v="0"/>
    <m/>
    <m/>
    <m/>
    <m/>
    <n v="0"/>
    <m/>
    <m/>
    <m/>
    <n v="0"/>
    <s v="   "/>
    <s v="   "/>
    <n v="0"/>
    <n v="0"/>
    <n v="0"/>
    <n v="0"/>
  </r>
  <r>
    <x v="41"/>
    <x v="0"/>
    <x v="0"/>
    <x v="18"/>
    <x v="0"/>
    <x v="0"/>
    <n v="3"/>
    <n v="6"/>
    <n v="0"/>
    <n v="1"/>
    <n v="0"/>
    <n v="0"/>
    <n v="0"/>
    <n v="0"/>
    <n v="1"/>
    <n v="0"/>
    <n v="0"/>
    <n v="0"/>
    <n v="0"/>
    <n v="0"/>
    <n v="0"/>
    <n v="0"/>
    <n v="0"/>
    <n v="0"/>
    <n v="10"/>
    <n v="2"/>
    <n v="4"/>
    <m/>
    <n v="1"/>
    <m/>
    <m/>
    <m/>
    <m/>
    <n v="1"/>
    <m/>
    <m/>
    <m/>
    <m/>
    <n v="0"/>
    <m/>
    <m/>
    <m/>
    <m/>
    <n v="0"/>
    <m/>
    <m/>
    <m/>
    <n v="7"/>
    <n v="1"/>
    <s v="   "/>
    <n v="0.66666666666666663"/>
    <n v="2"/>
    <n v="1.75"/>
    <n v="0.7"/>
  </r>
  <r>
    <x v="41"/>
    <x v="0"/>
    <x v="0"/>
    <x v="18"/>
    <x v="1"/>
    <x v="1"/>
    <n v="3"/>
    <n v="6"/>
    <n v="0"/>
    <n v="1"/>
    <n v="0"/>
    <n v="0"/>
    <n v="0"/>
    <n v="0"/>
    <n v="1"/>
    <n v="0"/>
    <n v="0"/>
    <n v="0"/>
    <n v="0"/>
    <n v="0"/>
    <n v="0"/>
    <n v="0"/>
    <n v="0"/>
    <n v="0"/>
    <n v="10"/>
    <n v="2"/>
    <n v="3"/>
    <m/>
    <n v="1"/>
    <m/>
    <m/>
    <m/>
    <m/>
    <n v="1"/>
    <m/>
    <m/>
    <m/>
    <m/>
    <n v="0"/>
    <m/>
    <m/>
    <m/>
    <m/>
    <n v="0"/>
    <m/>
    <m/>
    <m/>
    <n v="6"/>
    <n v="1"/>
    <s v="   "/>
    <n v="0.66666666666666663"/>
    <n v="1.6666666666666667"/>
    <n v="1.5"/>
    <n v="0.6"/>
  </r>
  <r>
    <x v="42"/>
    <x v="0"/>
    <x v="1"/>
    <x v="20"/>
    <x v="0"/>
    <x v="0"/>
    <n v="15"/>
    <n v="0"/>
    <n v="1"/>
    <n v="0"/>
    <n v="0"/>
    <n v="0"/>
    <n v="0"/>
    <n v="0"/>
    <n v="1"/>
    <n v="0"/>
    <n v="0"/>
    <n v="0"/>
    <n v="0"/>
    <n v="0"/>
    <n v="0"/>
    <n v="0"/>
    <n v="0"/>
    <n v="0"/>
    <n v="16"/>
    <n v="9"/>
    <m/>
    <m/>
    <m/>
    <m/>
    <m/>
    <m/>
    <m/>
    <n v="0"/>
    <m/>
    <m/>
    <m/>
    <m/>
    <n v="0"/>
    <m/>
    <m/>
    <m/>
    <m/>
    <n v="0"/>
    <m/>
    <m/>
    <m/>
    <n v="9"/>
    <n v="0"/>
    <s v="   "/>
    <n v="0.6"/>
    <n v="0.6"/>
    <n v="0.5625"/>
    <n v="0.5625"/>
  </r>
  <r>
    <x v="42"/>
    <x v="0"/>
    <x v="1"/>
    <x v="20"/>
    <x v="1"/>
    <x v="1"/>
    <n v="15"/>
    <n v="0"/>
    <n v="1"/>
    <n v="0"/>
    <n v="0"/>
    <n v="0"/>
    <n v="0"/>
    <n v="0"/>
    <n v="1"/>
    <n v="0"/>
    <n v="0"/>
    <n v="0"/>
    <n v="0"/>
    <n v="0"/>
    <n v="0"/>
    <n v="0"/>
    <n v="0"/>
    <n v="0"/>
    <n v="16"/>
    <n v="15"/>
    <m/>
    <n v="1"/>
    <m/>
    <m/>
    <m/>
    <m/>
    <m/>
    <n v="1"/>
    <m/>
    <m/>
    <n v="1"/>
    <s v="weg te smal"/>
    <n v="1"/>
    <m/>
    <m/>
    <m/>
    <m/>
    <n v="0"/>
    <m/>
    <m/>
    <s v="Overbezetting door foutparkeren"/>
    <n v="17"/>
    <n v="1"/>
    <s v="   "/>
    <n v="1"/>
    <n v="1.0666666666666667"/>
    <n v="1.0625"/>
    <n v="1.0625"/>
  </r>
  <r>
    <x v="43"/>
    <x v="0"/>
    <x v="0"/>
    <x v="21"/>
    <x v="0"/>
    <x v="0"/>
    <n v="10"/>
    <n v="0"/>
    <n v="0"/>
    <n v="0"/>
    <n v="0"/>
    <n v="0"/>
    <n v="0"/>
    <n v="0"/>
    <n v="0"/>
    <n v="0"/>
    <n v="0"/>
    <n v="0"/>
    <n v="0"/>
    <n v="0"/>
    <n v="0"/>
    <n v="0"/>
    <n v="0"/>
    <n v="0"/>
    <n v="10"/>
    <n v="7"/>
    <m/>
    <m/>
    <m/>
    <m/>
    <m/>
    <m/>
    <m/>
    <n v="0"/>
    <m/>
    <m/>
    <m/>
    <m/>
    <n v="0"/>
    <m/>
    <m/>
    <m/>
    <m/>
    <n v="0"/>
    <m/>
    <m/>
    <m/>
    <n v="7"/>
    <s v="   "/>
    <s v="   "/>
    <n v="0.7"/>
    <n v="0.7"/>
    <n v="0.7"/>
    <n v="0.7"/>
  </r>
  <r>
    <x v="43"/>
    <x v="0"/>
    <x v="0"/>
    <x v="21"/>
    <x v="1"/>
    <x v="1"/>
    <n v="10"/>
    <n v="0"/>
    <n v="0"/>
    <n v="0"/>
    <n v="0"/>
    <n v="0"/>
    <n v="0"/>
    <n v="0"/>
    <n v="0"/>
    <n v="0"/>
    <n v="0"/>
    <n v="0"/>
    <n v="0"/>
    <n v="0"/>
    <n v="0"/>
    <n v="0"/>
    <n v="0"/>
    <n v="0"/>
    <n v="10"/>
    <n v="4"/>
    <m/>
    <m/>
    <m/>
    <m/>
    <m/>
    <m/>
    <m/>
    <n v="0"/>
    <m/>
    <m/>
    <m/>
    <m/>
    <n v="0"/>
    <m/>
    <m/>
    <m/>
    <m/>
    <n v="0"/>
    <m/>
    <m/>
    <m/>
    <n v="4"/>
    <s v="   "/>
    <s v="   "/>
    <n v="0.4"/>
    <n v="0.4"/>
    <n v="0.4"/>
    <n v="0.4"/>
  </r>
  <r>
    <x v="44"/>
    <x v="0"/>
    <x v="1"/>
    <x v="20"/>
    <x v="0"/>
    <x v="0"/>
    <n v="16"/>
    <n v="0"/>
    <n v="0"/>
    <n v="1"/>
    <n v="4"/>
    <n v="0"/>
    <n v="0"/>
    <n v="0"/>
    <n v="5"/>
    <n v="0"/>
    <n v="0"/>
    <n v="0"/>
    <n v="0"/>
    <n v="0"/>
    <n v="0"/>
    <n v="0"/>
    <n v="0"/>
    <n v="0"/>
    <n v="21"/>
    <n v="12"/>
    <m/>
    <m/>
    <m/>
    <m/>
    <m/>
    <m/>
    <m/>
    <n v="0"/>
    <m/>
    <m/>
    <m/>
    <m/>
    <n v="0"/>
    <m/>
    <m/>
    <m/>
    <m/>
    <n v="0"/>
    <m/>
    <m/>
    <m/>
    <n v="12"/>
    <n v="0"/>
    <s v="   "/>
    <n v="0.75"/>
    <n v="0.75"/>
    <n v="0.5714285714285714"/>
    <n v="0.5714285714285714"/>
  </r>
  <r>
    <x v="44"/>
    <x v="0"/>
    <x v="1"/>
    <x v="20"/>
    <x v="1"/>
    <x v="1"/>
    <n v="16"/>
    <n v="0"/>
    <n v="0"/>
    <n v="1"/>
    <n v="4"/>
    <n v="0"/>
    <n v="0"/>
    <n v="0"/>
    <n v="5"/>
    <n v="0"/>
    <n v="0"/>
    <n v="0"/>
    <n v="0"/>
    <n v="0"/>
    <n v="0"/>
    <n v="0"/>
    <n v="0"/>
    <n v="0"/>
    <n v="21"/>
    <n v="16"/>
    <m/>
    <m/>
    <m/>
    <n v="4"/>
    <m/>
    <m/>
    <m/>
    <n v="4"/>
    <m/>
    <m/>
    <m/>
    <m/>
    <n v="0"/>
    <m/>
    <m/>
    <m/>
    <m/>
    <n v="0"/>
    <m/>
    <m/>
    <m/>
    <n v="20"/>
    <n v="0.8"/>
    <s v="   "/>
    <n v="1"/>
    <n v="1"/>
    <n v="0.95238095238095233"/>
    <n v="0.95238095238095233"/>
  </r>
  <r>
    <x v="45"/>
    <x v="0"/>
    <x v="0"/>
    <x v="22"/>
    <x v="0"/>
    <x v="0"/>
    <n v="0"/>
    <n v="0"/>
    <n v="0"/>
    <n v="0"/>
    <n v="0"/>
    <n v="0"/>
    <n v="0"/>
    <n v="0"/>
    <n v="0"/>
    <n v="0"/>
    <n v="0"/>
    <n v="0"/>
    <n v="0"/>
    <n v="0"/>
    <n v="0"/>
    <n v="0"/>
    <n v="0"/>
    <n v="0"/>
    <n v="0"/>
    <m/>
    <m/>
    <m/>
    <m/>
    <m/>
    <m/>
    <m/>
    <m/>
    <n v="0"/>
    <m/>
    <m/>
    <m/>
    <m/>
    <n v="0"/>
    <m/>
    <m/>
    <m/>
    <m/>
    <n v="0"/>
    <m/>
    <m/>
    <m/>
    <n v="0"/>
    <s v="   "/>
    <s v="   "/>
    <s v="   "/>
    <s v="   "/>
    <s v="   "/>
    <s v="   "/>
  </r>
  <r>
    <x v="45"/>
    <x v="0"/>
    <x v="0"/>
    <x v="22"/>
    <x v="1"/>
    <x v="1"/>
    <n v="0"/>
    <n v="0"/>
    <n v="0"/>
    <n v="0"/>
    <n v="0"/>
    <n v="0"/>
    <n v="0"/>
    <n v="0"/>
    <n v="0"/>
    <n v="0"/>
    <n v="0"/>
    <n v="0"/>
    <n v="0"/>
    <n v="0"/>
    <n v="0"/>
    <n v="0"/>
    <n v="0"/>
    <n v="0"/>
    <n v="0"/>
    <m/>
    <m/>
    <m/>
    <m/>
    <m/>
    <m/>
    <m/>
    <m/>
    <n v="0"/>
    <m/>
    <m/>
    <m/>
    <m/>
    <n v="0"/>
    <m/>
    <m/>
    <m/>
    <m/>
    <n v="0"/>
    <m/>
    <m/>
    <m/>
    <n v="0"/>
    <s v="   "/>
    <s v="   "/>
    <s v="   "/>
    <s v="   "/>
    <s v="   "/>
    <s v="   "/>
  </r>
  <r>
    <x v="46"/>
    <x v="0"/>
    <x v="0"/>
    <x v="19"/>
    <x v="1"/>
    <x v="1"/>
    <n v="4"/>
    <n v="5"/>
    <n v="0"/>
    <n v="0"/>
    <n v="0"/>
    <n v="0"/>
    <n v="0"/>
    <n v="0"/>
    <n v="0"/>
    <n v="1"/>
    <n v="0"/>
    <n v="0"/>
    <n v="0"/>
    <n v="1"/>
    <n v="0"/>
    <n v="1"/>
    <n v="0"/>
    <n v="5"/>
    <n v="9"/>
    <n v="3"/>
    <m/>
    <m/>
    <m/>
    <m/>
    <m/>
    <m/>
    <m/>
    <n v="0"/>
    <n v="1"/>
    <m/>
    <m/>
    <m/>
    <n v="0"/>
    <m/>
    <m/>
    <m/>
    <m/>
    <n v="0"/>
    <m/>
    <m/>
    <m/>
    <n v="3"/>
    <s v="   "/>
    <n v="0.2"/>
    <n v="0.75"/>
    <n v="0.75"/>
    <n v="0.75"/>
    <n v="0.33333333333333331"/>
  </r>
  <r>
    <x v="46"/>
    <x v="0"/>
    <x v="0"/>
    <x v="19"/>
    <x v="0"/>
    <x v="0"/>
    <n v="4"/>
    <n v="5"/>
    <n v="0"/>
    <n v="0"/>
    <n v="0"/>
    <n v="0"/>
    <n v="0"/>
    <n v="0"/>
    <n v="0"/>
    <n v="1"/>
    <n v="0"/>
    <n v="0"/>
    <n v="0"/>
    <n v="1"/>
    <n v="0"/>
    <n v="1"/>
    <n v="0"/>
    <n v="5"/>
    <n v="9"/>
    <n v="1"/>
    <n v="5"/>
    <m/>
    <m/>
    <m/>
    <m/>
    <m/>
    <m/>
    <n v="0"/>
    <m/>
    <m/>
    <m/>
    <m/>
    <n v="0"/>
    <m/>
    <m/>
    <m/>
    <m/>
    <n v="0"/>
    <m/>
    <m/>
    <m/>
    <n v="6"/>
    <s v="   "/>
    <n v="0"/>
    <n v="0.25"/>
    <n v="1.5"/>
    <n v="1.5"/>
    <n v="0.66666666666666663"/>
  </r>
  <r>
    <x v="47"/>
    <x v="0"/>
    <x v="0"/>
    <x v="21"/>
    <x v="0"/>
    <x v="0"/>
    <n v="23"/>
    <n v="0"/>
    <n v="0"/>
    <n v="0"/>
    <n v="0"/>
    <n v="0"/>
    <n v="0"/>
    <n v="0"/>
    <n v="0"/>
    <n v="0"/>
    <n v="0"/>
    <n v="0"/>
    <n v="0"/>
    <n v="0"/>
    <n v="0"/>
    <n v="0"/>
    <n v="0"/>
    <n v="0"/>
    <n v="23"/>
    <n v="12"/>
    <m/>
    <m/>
    <m/>
    <m/>
    <m/>
    <m/>
    <m/>
    <n v="0"/>
    <m/>
    <m/>
    <m/>
    <m/>
    <n v="0"/>
    <m/>
    <m/>
    <m/>
    <m/>
    <n v="0"/>
    <m/>
    <m/>
    <m/>
    <n v="12"/>
    <s v="   "/>
    <s v="   "/>
    <n v="0.52173913043478259"/>
    <n v="0.52173913043478259"/>
    <n v="0.52173913043478259"/>
    <n v="0.52173913043478259"/>
  </r>
  <r>
    <x v="47"/>
    <x v="0"/>
    <x v="0"/>
    <x v="21"/>
    <x v="1"/>
    <x v="1"/>
    <n v="23"/>
    <n v="0"/>
    <n v="0"/>
    <n v="0"/>
    <n v="0"/>
    <n v="0"/>
    <n v="0"/>
    <n v="0"/>
    <n v="0"/>
    <n v="0"/>
    <n v="0"/>
    <n v="0"/>
    <n v="0"/>
    <n v="0"/>
    <n v="0"/>
    <n v="0"/>
    <n v="0"/>
    <n v="0"/>
    <n v="23"/>
    <n v="16"/>
    <m/>
    <m/>
    <m/>
    <m/>
    <m/>
    <m/>
    <m/>
    <n v="0"/>
    <m/>
    <m/>
    <m/>
    <m/>
    <n v="0"/>
    <m/>
    <m/>
    <m/>
    <m/>
    <n v="0"/>
    <m/>
    <m/>
    <m/>
    <n v="16"/>
    <s v="   "/>
    <s v="   "/>
    <n v="0.69565217391304346"/>
    <n v="0.69565217391304346"/>
    <n v="0.69565217391304346"/>
    <n v="0.69565217391304346"/>
  </r>
  <r>
    <x v="48"/>
    <x v="0"/>
    <x v="0"/>
    <x v="23"/>
    <x v="1"/>
    <x v="1"/>
    <n v="0"/>
    <n v="0"/>
    <n v="0"/>
    <n v="0"/>
    <n v="0"/>
    <n v="0"/>
    <n v="0"/>
    <n v="0"/>
    <n v="0"/>
    <n v="0"/>
    <n v="0"/>
    <n v="0"/>
    <n v="0"/>
    <n v="0"/>
    <n v="0"/>
    <n v="1"/>
    <n v="0"/>
    <n v="2"/>
    <n v="0"/>
    <m/>
    <m/>
    <m/>
    <m/>
    <m/>
    <m/>
    <m/>
    <m/>
    <n v="0"/>
    <n v="2"/>
    <m/>
    <m/>
    <m/>
    <n v="0"/>
    <m/>
    <m/>
    <m/>
    <m/>
    <n v="0"/>
    <m/>
    <m/>
    <m/>
    <n v="0"/>
    <s v="   "/>
    <n v="1"/>
    <s v="   "/>
    <s v="   "/>
    <s v="   "/>
    <s v="   "/>
  </r>
  <r>
    <x v="48"/>
    <x v="0"/>
    <x v="0"/>
    <x v="23"/>
    <x v="0"/>
    <x v="0"/>
    <n v="0"/>
    <n v="0"/>
    <n v="0"/>
    <n v="0"/>
    <n v="0"/>
    <n v="0"/>
    <n v="0"/>
    <n v="0"/>
    <n v="0"/>
    <n v="0"/>
    <n v="0"/>
    <n v="0"/>
    <n v="0"/>
    <n v="0"/>
    <n v="0"/>
    <n v="1"/>
    <n v="0"/>
    <n v="2"/>
    <n v="0"/>
    <m/>
    <m/>
    <m/>
    <m/>
    <m/>
    <m/>
    <m/>
    <m/>
    <n v="0"/>
    <n v="1"/>
    <m/>
    <m/>
    <m/>
    <n v="0"/>
    <m/>
    <m/>
    <m/>
    <m/>
    <n v="0"/>
    <m/>
    <m/>
    <m/>
    <n v="0"/>
    <s v="   "/>
    <n v="0.5"/>
    <s v="   "/>
    <s v="   "/>
    <s v="   "/>
    <s v="   "/>
  </r>
  <r>
    <x v="49"/>
    <x v="0"/>
    <x v="0"/>
    <x v="24"/>
    <x v="0"/>
    <x v="0"/>
    <n v="10"/>
    <n v="13"/>
    <n v="0"/>
    <n v="0"/>
    <n v="0"/>
    <n v="0"/>
    <n v="0"/>
    <n v="0"/>
    <n v="0"/>
    <n v="0"/>
    <n v="0"/>
    <n v="0"/>
    <n v="0"/>
    <n v="0"/>
    <n v="0"/>
    <n v="0"/>
    <n v="0"/>
    <n v="0"/>
    <n v="23"/>
    <n v="8"/>
    <n v="12"/>
    <m/>
    <m/>
    <m/>
    <m/>
    <m/>
    <m/>
    <n v="0"/>
    <m/>
    <m/>
    <m/>
    <m/>
    <n v="0"/>
    <m/>
    <m/>
    <m/>
    <m/>
    <n v="0"/>
    <m/>
    <m/>
    <m/>
    <n v="20"/>
    <s v="   "/>
    <s v="   "/>
    <n v="0.8"/>
    <n v="2"/>
    <n v="2"/>
    <n v="0.86956521739130432"/>
  </r>
  <r>
    <x v="49"/>
    <x v="0"/>
    <x v="0"/>
    <x v="24"/>
    <x v="1"/>
    <x v="1"/>
    <n v="10"/>
    <n v="13"/>
    <n v="0"/>
    <n v="0"/>
    <n v="0"/>
    <n v="0"/>
    <n v="0"/>
    <n v="0"/>
    <n v="0"/>
    <n v="0"/>
    <n v="0"/>
    <n v="0"/>
    <n v="0"/>
    <n v="0"/>
    <n v="0"/>
    <n v="0"/>
    <n v="0"/>
    <n v="0"/>
    <n v="23"/>
    <n v="8"/>
    <n v="9"/>
    <m/>
    <m/>
    <m/>
    <m/>
    <m/>
    <m/>
    <n v="0"/>
    <m/>
    <m/>
    <m/>
    <m/>
    <n v="0"/>
    <n v="1"/>
    <m/>
    <m/>
    <s v="aanhangwagen(s)"/>
    <n v="1"/>
    <m/>
    <m/>
    <m/>
    <n v="18"/>
    <s v="   "/>
    <s v="   "/>
    <n v="0.9"/>
    <n v="1.8"/>
    <n v="1.8"/>
    <n v="0.78260869565217395"/>
  </r>
  <r>
    <x v="50"/>
    <x v="0"/>
    <x v="0"/>
    <x v="25"/>
    <x v="0"/>
    <x v="0"/>
    <n v="2"/>
    <n v="0"/>
    <n v="0"/>
    <n v="0"/>
    <n v="0"/>
    <n v="0"/>
    <n v="0"/>
    <n v="0"/>
    <n v="0"/>
    <n v="1"/>
    <n v="1"/>
    <n v="0"/>
    <n v="1"/>
    <n v="3"/>
    <n v="3"/>
    <n v="6"/>
    <n v="0"/>
    <n v="35"/>
    <n v="2"/>
    <m/>
    <m/>
    <m/>
    <m/>
    <m/>
    <m/>
    <m/>
    <m/>
    <n v="0"/>
    <n v="19"/>
    <m/>
    <m/>
    <m/>
    <n v="0"/>
    <m/>
    <m/>
    <m/>
    <m/>
    <n v="0"/>
    <m/>
    <m/>
    <m/>
    <n v="0"/>
    <s v="   "/>
    <n v="0.54285714285714282"/>
    <n v="0"/>
    <n v="0"/>
    <n v="0"/>
    <n v="0"/>
  </r>
  <r>
    <x v="50"/>
    <x v="0"/>
    <x v="0"/>
    <x v="25"/>
    <x v="1"/>
    <x v="1"/>
    <n v="2"/>
    <n v="0"/>
    <n v="0"/>
    <n v="0"/>
    <n v="0"/>
    <n v="0"/>
    <n v="0"/>
    <n v="0"/>
    <n v="0"/>
    <n v="1"/>
    <n v="1"/>
    <n v="0"/>
    <n v="1"/>
    <n v="3"/>
    <n v="3"/>
    <n v="6"/>
    <n v="0"/>
    <n v="35"/>
    <n v="2"/>
    <n v="3"/>
    <m/>
    <m/>
    <m/>
    <m/>
    <m/>
    <m/>
    <m/>
    <n v="0"/>
    <n v="16"/>
    <n v="1"/>
    <n v="1"/>
    <s v="Op stoep of gras"/>
    <n v="2"/>
    <m/>
    <m/>
    <m/>
    <m/>
    <n v="0"/>
    <m/>
    <m/>
    <s v="Overbezetting door fout- en compact parkeren"/>
    <n v="5"/>
    <s v="   "/>
    <n v="0.45714285714285713"/>
    <n v="1.5"/>
    <n v="2.5"/>
    <n v="2.5"/>
    <n v="2.5"/>
  </r>
  <r>
    <x v="51"/>
    <x v="0"/>
    <x v="0"/>
    <x v="22"/>
    <x v="0"/>
    <x v="0"/>
    <n v="9"/>
    <n v="0"/>
    <n v="0"/>
    <n v="0"/>
    <n v="0"/>
    <n v="0"/>
    <n v="0"/>
    <n v="0"/>
    <n v="0"/>
    <n v="1"/>
    <n v="0"/>
    <n v="0"/>
    <n v="0"/>
    <n v="0"/>
    <n v="0"/>
    <n v="0"/>
    <n v="0"/>
    <n v="1"/>
    <n v="9"/>
    <n v="4"/>
    <m/>
    <m/>
    <m/>
    <m/>
    <m/>
    <m/>
    <m/>
    <n v="0"/>
    <m/>
    <m/>
    <m/>
    <m/>
    <n v="0"/>
    <m/>
    <m/>
    <m/>
    <m/>
    <n v="0"/>
    <m/>
    <m/>
    <m/>
    <n v="4"/>
    <s v="   "/>
    <n v="0"/>
    <n v="0.44444444444444442"/>
    <n v="0.44444444444444442"/>
    <n v="0.44444444444444442"/>
    <n v="0.44444444444444442"/>
  </r>
  <r>
    <x v="51"/>
    <x v="0"/>
    <x v="0"/>
    <x v="22"/>
    <x v="1"/>
    <x v="1"/>
    <n v="9"/>
    <n v="0"/>
    <n v="0"/>
    <n v="0"/>
    <n v="0"/>
    <n v="0"/>
    <n v="0"/>
    <n v="0"/>
    <n v="0"/>
    <n v="1"/>
    <n v="0"/>
    <n v="0"/>
    <n v="0"/>
    <n v="0"/>
    <n v="0"/>
    <n v="0"/>
    <n v="0"/>
    <n v="1"/>
    <n v="9"/>
    <n v="7"/>
    <m/>
    <m/>
    <m/>
    <m/>
    <m/>
    <m/>
    <m/>
    <n v="0"/>
    <m/>
    <m/>
    <m/>
    <m/>
    <n v="0"/>
    <m/>
    <m/>
    <m/>
    <m/>
    <n v="0"/>
    <m/>
    <m/>
    <m/>
    <n v="7"/>
    <s v="   "/>
    <n v="0"/>
    <n v="0.77777777777777779"/>
    <n v="0.77777777777777779"/>
    <n v="0.77777777777777779"/>
    <n v="0.77777777777777779"/>
  </r>
  <r>
    <x v="52"/>
    <x v="0"/>
    <x v="0"/>
    <x v="19"/>
    <x v="0"/>
    <x v="0"/>
    <n v="5"/>
    <n v="5"/>
    <n v="0"/>
    <n v="0"/>
    <n v="0"/>
    <n v="0"/>
    <n v="0"/>
    <n v="0"/>
    <n v="0"/>
    <n v="1"/>
    <n v="0"/>
    <n v="1"/>
    <n v="0"/>
    <n v="0"/>
    <n v="0"/>
    <n v="0"/>
    <n v="0"/>
    <n v="2"/>
    <n v="10"/>
    <n v="5"/>
    <n v="6"/>
    <m/>
    <m/>
    <m/>
    <m/>
    <m/>
    <m/>
    <n v="0"/>
    <n v="2"/>
    <m/>
    <m/>
    <m/>
    <n v="0"/>
    <m/>
    <m/>
    <m/>
    <m/>
    <n v="0"/>
    <m/>
    <m/>
    <s v="Overbezetting door compact parkeren"/>
    <n v="11"/>
    <s v="   "/>
    <n v="1"/>
    <n v="1"/>
    <n v="2.2000000000000002"/>
    <n v="2.2000000000000002"/>
    <n v="1.1000000000000001"/>
  </r>
  <r>
    <x v="52"/>
    <x v="0"/>
    <x v="0"/>
    <x v="19"/>
    <x v="1"/>
    <x v="1"/>
    <n v="5"/>
    <n v="5"/>
    <n v="0"/>
    <n v="0"/>
    <n v="0"/>
    <n v="0"/>
    <n v="0"/>
    <n v="0"/>
    <n v="0"/>
    <n v="1"/>
    <n v="0"/>
    <n v="1"/>
    <n v="0"/>
    <n v="0"/>
    <n v="0"/>
    <n v="0"/>
    <n v="0"/>
    <n v="2"/>
    <n v="10"/>
    <n v="5"/>
    <n v="4"/>
    <m/>
    <m/>
    <m/>
    <m/>
    <m/>
    <m/>
    <n v="0"/>
    <n v="1"/>
    <m/>
    <m/>
    <m/>
    <n v="0"/>
    <m/>
    <m/>
    <m/>
    <m/>
    <n v="0"/>
    <m/>
    <m/>
    <m/>
    <n v="9"/>
    <s v="   "/>
    <n v="0.5"/>
    <n v="1"/>
    <n v="1.8"/>
    <n v="1.8"/>
    <n v="0.9"/>
  </r>
  <r>
    <x v="53"/>
    <x v="0"/>
    <x v="1"/>
    <x v="26"/>
    <x v="0"/>
    <x v="0"/>
    <n v="1"/>
    <n v="0"/>
    <n v="0"/>
    <n v="0"/>
    <n v="0"/>
    <n v="0"/>
    <n v="0"/>
    <n v="0"/>
    <n v="0"/>
    <n v="0"/>
    <n v="0"/>
    <n v="0"/>
    <n v="0"/>
    <n v="0"/>
    <n v="0"/>
    <n v="0"/>
    <n v="0"/>
    <n v="0"/>
    <n v="1"/>
    <m/>
    <m/>
    <m/>
    <m/>
    <m/>
    <m/>
    <m/>
    <m/>
    <n v="0"/>
    <m/>
    <m/>
    <m/>
    <m/>
    <n v="0"/>
    <m/>
    <m/>
    <m/>
    <m/>
    <n v="0"/>
    <m/>
    <m/>
    <m/>
    <n v="0"/>
    <s v="   "/>
    <s v="   "/>
    <n v="0"/>
    <n v="0"/>
    <n v="0"/>
    <n v="0"/>
  </r>
  <r>
    <x v="53"/>
    <x v="0"/>
    <x v="1"/>
    <x v="26"/>
    <x v="1"/>
    <x v="1"/>
    <n v="1"/>
    <n v="0"/>
    <n v="0"/>
    <n v="0"/>
    <n v="0"/>
    <n v="0"/>
    <n v="0"/>
    <n v="0"/>
    <n v="0"/>
    <n v="0"/>
    <n v="0"/>
    <n v="0"/>
    <n v="0"/>
    <n v="0"/>
    <n v="0"/>
    <n v="0"/>
    <n v="0"/>
    <n v="0"/>
    <n v="1"/>
    <m/>
    <m/>
    <m/>
    <m/>
    <m/>
    <m/>
    <m/>
    <m/>
    <n v="0"/>
    <m/>
    <m/>
    <m/>
    <m/>
    <n v="0"/>
    <m/>
    <m/>
    <m/>
    <m/>
    <n v="0"/>
    <m/>
    <m/>
    <m/>
    <n v="0"/>
    <s v="   "/>
    <s v="   "/>
    <n v="0"/>
    <n v="0"/>
    <n v="0"/>
    <n v="0"/>
  </r>
  <r>
    <x v="54"/>
    <x v="0"/>
    <x v="0"/>
    <x v="24"/>
    <x v="0"/>
    <x v="0"/>
    <n v="4"/>
    <n v="23"/>
    <n v="0"/>
    <n v="0"/>
    <n v="0"/>
    <n v="0"/>
    <n v="0"/>
    <n v="0"/>
    <n v="0"/>
    <n v="2"/>
    <n v="1"/>
    <n v="0"/>
    <n v="0"/>
    <n v="0"/>
    <n v="0"/>
    <n v="0"/>
    <n v="0"/>
    <n v="4"/>
    <n v="27"/>
    <n v="1"/>
    <n v="18"/>
    <m/>
    <m/>
    <m/>
    <m/>
    <m/>
    <m/>
    <n v="0"/>
    <n v="3"/>
    <m/>
    <m/>
    <m/>
    <n v="0"/>
    <m/>
    <m/>
    <m/>
    <m/>
    <n v="0"/>
    <m/>
    <m/>
    <m/>
    <n v="19"/>
    <s v="   "/>
    <n v="0.75"/>
    <n v="0.25"/>
    <n v="4.75"/>
    <n v="4.75"/>
    <n v="0.70370370370370372"/>
  </r>
  <r>
    <x v="54"/>
    <x v="0"/>
    <x v="0"/>
    <x v="24"/>
    <x v="1"/>
    <x v="1"/>
    <n v="4"/>
    <n v="23"/>
    <n v="0"/>
    <n v="0"/>
    <n v="0"/>
    <n v="0"/>
    <n v="0"/>
    <n v="0"/>
    <n v="0"/>
    <n v="2"/>
    <n v="1"/>
    <n v="0"/>
    <n v="0"/>
    <n v="0"/>
    <n v="0"/>
    <n v="0"/>
    <n v="0"/>
    <n v="4"/>
    <n v="27"/>
    <n v="4"/>
    <n v="8"/>
    <m/>
    <m/>
    <m/>
    <m/>
    <m/>
    <m/>
    <n v="0"/>
    <n v="1"/>
    <m/>
    <n v="1"/>
    <s v="Op stoep of gras"/>
    <n v="1"/>
    <m/>
    <m/>
    <m/>
    <m/>
    <n v="0"/>
    <m/>
    <m/>
    <m/>
    <n v="13"/>
    <s v="   "/>
    <n v="0.25"/>
    <n v="1"/>
    <n v="3.25"/>
    <n v="3.25"/>
    <n v="0.48148148148148145"/>
  </r>
  <r>
    <x v="55"/>
    <x v="0"/>
    <x v="0"/>
    <x v="27"/>
    <x v="0"/>
    <x v="0"/>
    <n v="15"/>
    <n v="3"/>
    <n v="0"/>
    <n v="0"/>
    <n v="0"/>
    <n v="0"/>
    <n v="0"/>
    <n v="0"/>
    <n v="0"/>
    <n v="0"/>
    <n v="0"/>
    <n v="0"/>
    <n v="0"/>
    <n v="0"/>
    <n v="0"/>
    <n v="0"/>
    <n v="0"/>
    <n v="0"/>
    <n v="18"/>
    <n v="10"/>
    <n v="3"/>
    <m/>
    <m/>
    <m/>
    <m/>
    <m/>
    <m/>
    <n v="0"/>
    <m/>
    <m/>
    <m/>
    <m/>
    <n v="0"/>
    <m/>
    <m/>
    <m/>
    <m/>
    <n v="0"/>
    <m/>
    <m/>
    <m/>
    <n v="13"/>
    <s v="   "/>
    <s v="   "/>
    <n v="0.66666666666666663"/>
    <n v="0.8666666666666667"/>
    <n v="0.8666666666666667"/>
    <n v="0.72222222222222221"/>
  </r>
  <r>
    <x v="55"/>
    <x v="0"/>
    <x v="0"/>
    <x v="27"/>
    <x v="1"/>
    <x v="1"/>
    <n v="15"/>
    <n v="3"/>
    <n v="0"/>
    <n v="0"/>
    <n v="0"/>
    <n v="0"/>
    <n v="0"/>
    <n v="0"/>
    <n v="0"/>
    <n v="0"/>
    <n v="0"/>
    <n v="0"/>
    <n v="0"/>
    <n v="0"/>
    <n v="0"/>
    <n v="0"/>
    <n v="0"/>
    <n v="0"/>
    <n v="18"/>
    <n v="15"/>
    <n v="5"/>
    <m/>
    <m/>
    <m/>
    <m/>
    <m/>
    <m/>
    <n v="0"/>
    <m/>
    <m/>
    <m/>
    <m/>
    <n v="0"/>
    <m/>
    <m/>
    <m/>
    <m/>
    <n v="0"/>
    <m/>
    <m/>
    <s v="Overbezetting door compact parkeren"/>
    <n v="20"/>
    <s v="   "/>
    <s v="   "/>
    <n v="1"/>
    <n v="1.3333333333333333"/>
    <n v="1.3333333333333333"/>
    <n v="1.1111111111111112"/>
  </r>
  <r>
    <x v="56"/>
    <x v="0"/>
    <x v="1"/>
    <x v="28"/>
    <x v="0"/>
    <x v="0"/>
    <n v="60"/>
    <n v="0"/>
    <n v="0"/>
    <n v="0"/>
    <n v="0"/>
    <n v="0"/>
    <n v="0"/>
    <n v="6"/>
    <n v="6"/>
    <n v="0"/>
    <n v="0"/>
    <n v="0"/>
    <n v="0"/>
    <n v="0"/>
    <n v="0"/>
    <n v="0"/>
    <n v="0"/>
    <n v="0"/>
    <n v="66"/>
    <n v="3"/>
    <m/>
    <m/>
    <m/>
    <m/>
    <m/>
    <m/>
    <m/>
    <n v="0"/>
    <m/>
    <m/>
    <m/>
    <m/>
    <n v="0"/>
    <m/>
    <m/>
    <m/>
    <m/>
    <n v="0"/>
    <m/>
    <m/>
    <m/>
    <n v="3"/>
    <n v="0"/>
    <s v="   "/>
    <n v="0.05"/>
    <n v="0.05"/>
    <n v="4.5454545454545456E-2"/>
    <n v="4.5454545454545456E-2"/>
  </r>
  <r>
    <x v="56"/>
    <x v="0"/>
    <x v="1"/>
    <x v="28"/>
    <x v="1"/>
    <x v="1"/>
    <n v="60"/>
    <n v="0"/>
    <n v="0"/>
    <n v="0"/>
    <n v="0"/>
    <n v="0"/>
    <n v="0"/>
    <n v="6"/>
    <n v="6"/>
    <n v="0"/>
    <n v="0"/>
    <n v="0"/>
    <n v="0"/>
    <n v="0"/>
    <n v="0"/>
    <n v="0"/>
    <n v="0"/>
    <n v="0"/>
    <n v="66"/>
    <n v="38"/>
    <m/>
    <m/>
    <m/>
    <m/>
    <m/>
    <m/>
    <n v="3"/>
    <n v="3"/>
    <m/>
    <m/>
    <m/>
    <m/>
    <n v="0"/>
    <m/>
    <m/>
    <m/>
    <m/>
    <n v="0"/>
    <m/>
    <m/>
    <m/>
    <n v="41"/>
    <n v="0.5"/>
    <s v="   "/>
    <n v="0.6333333333333333"/>
    <n v="0.6333333333333333"/>
    <n v="0.62121212121212122"/>
    <n v="0.62121212121212122"/>
  </r>
  <r>
    <x v="57"/>
    <x v="0"/>
    <x v="0"/>
    <x v="22"/>
    <x v="0"/>
    <x v="0"/>
    <n v="0"/>
    <n v="0"/>
    <n v="0"/>
    <n v="0"/>
    <n v="0"/>
    <n v="0"/>
    <n v="0"/>
    <n v="0"/>
    <n v="0"/>
    <n v="0"/>
    <n v="0"/>
    <n v="1"/>
    <n v="0"/>
    <n v="1"/>
    <n v="0"/>
    <n v="0"/>
    <n v="0"/>
    <n v="3"/>
    <n v="0"/>
    <m/>
    <m/>
    <m/>
    <m/>
    <m/>
    <m/>
    <m/>
    <m/>
    <n v="0"/>
    <n v="1"/>
    <m/>
    <n v="1"/>
    <s v="Op stoep of gras"/>
    <n v="1"/>
    <m/>
    <m/>
    <m/>
    <m/>
    <n v="0"/>
    <m/>
    <m/>
    <s v="Overbezetting door foutparkeren"/>
    <n v="1"/>
    <s v="   "/>
    <n v="0.33333333333333331"/>
    <s v="   "/>
    <s v="  "/>
    <s v="  "/>
    <s v="  "/>
  </r>
  <r>
    <x v="57"/>
    <x v="0"/>
    <x v="0"/>
    <x v="22"/>
    <x v="1"/>
    <x v="1"/>
    <n v="0"/>
    <n v="0"/>
    <n v="0"/>
    <n v="0"/>
    <n v="0"/>
    <n v="0"/>
    <n v="0"/>
    <n v="0"/>
    <n v="0"/>
    <n v="0"/>
    <n v="0"/>
    <n v="1"/>
    <n v="0"/>
    <n v="1"/>
    <n v="0"/>
    <n v="0"/>
    <n v="0"/>
    <n v="3"/>
    <n v="0"/>
    <m/>
    <m/>
    <m/>
    <m/>
    <m/>
    <m/>
    <m/>
    <m/>
    <n v="0"/>
    <n v="1"/>
    <m/>
    <m/>
    <m/>
    <n v="0"/>
    <m/>
    <m/>
    <m/>
    <m/>
    <n v="0"/>
    <m/>
    <m/>
    <m/>
    <n v="0"/>
    <s v="   "/>
    <n v="0.33333333333333331"/>
    <s v="   "/>
    <s v="   "/>
    <s v="   "/>
    <s v="   "/>
  </r>
  <r>
    <x v="58"/>
    <x v="0"/>
    <x v="1"/>
    <x v="29"/>
    <x v="0"/>
    <x v="0"/>
    <n v="0"/>
    <n v="0"/>
    <n v="0"/>
    <n v="0"/>
    <n v="0"/>
    <n v="0"/>
    <n v="0"/>
    <n v="0"/>
    <n v="0"/>
    <n v="2"/>
    <n v="0"/>
    <n v="0"/>
    <n v="0"/>
    <n v="0"/>
    <n v="0"/>
    <n v="1"/>
    <n v="0"/>
    <n v="4"/>
    <n v="0"/>
    <m/>
    <m/>
    <m/>
    <m/>
    <m/>
    <m/>
    <m/>
    <m/>
    <n v="0"/>
    <n v="2"/>
    <m/>
    <m/>
    <m/>
    <n v="0"/>
    <m/>
    <m/>
    <m/>
    <m/>
    <n v="0"/>
    <m/>
    <m/>
    <m/>
    <n v="0"/>
    <s v="   "/>
    <n v="0.5"/>
    <s v="   "/>
    <s v="   "/>
    <s v="   "/>
    <s v="   "/>
  </r>
  <r>
    <x v="58"/>
    <x v="0"/>
    <x v="1"/>
    <x v="29"/>
    <x v="1"/>
    <x v="1"/>
    <n v="0"/>
    <n v="0"/>
    <n v="0"/>
    <n v="0"/>
    <n v="0"/>
    <n v="0"/>
    <n v="0"/>
    <n v="0"/>
    <n v="0"/>
    <n v="2"/>
    <n v="0"/>
    <n v="0"/>
    <n v="0"/>
    <n v="0"/>
    <n v="0"/>
    <n v="1"/>
    <n v="0"/>
    <n v="4"/>
    <n v="0"/>
    <m/>
    <m/>
    <m/>
    <m/>
    <m/>
    <m/>
    <m/>
    <m/>
    <n v="0"/>
    <m/>
    <m/>
    <m/>
    <m/>
    <n v="0"/>
    <m/>
    <m/>
    <m/>
    <m/>
    <n v="0"/>
    <m/>
    <m/>
    <m/>
    <n v="0"/>
    <s v="   "/>
    <n v="0"/>
    <s v="   "/>
    <s v="   "/>
    <s v="   "/>
    <s v="   "/>
  </r>
  <r>
    <x v="59"/>
    <x v="0"/>
    <x v="0"/>
    <x v="23"/>
    <x v="0"/>
    <x v="0"/>
    <n v="4"/>
    <n v="4"/>
    <n v="0"/>
    <n v="0"/>
    <n v="0"/>
    <n v="0"/>
    <n v="0"/>
    <n v="0"/>
    <n v="0"/>
    <n v="1"/>
    <n v="0"/>
    <n v="0"/>
    <n v="0"/>
    <n v="1"/>
    <n v="0"/>
    <n v="0"/>
    <n v="0"/>
    <n v="3"/>
    <n v="8"/>
    <n v="4"/>
    <n v="3"/>
    <m/>
    <m/>
    <m/>
    <m/>
    <m/>
    <m/>
    <n v="0"/>
    <n v="3"/>
    <m/>
    <m/>
    <m/>
    <n v="0"/>
    <m/>
    <m/>
    <m/>
    <m/>
    <n v="0"/>
    <m/>
    <m/>
    <m/>
    <n v="7"/>
    <s v="   "/>
    <n v="1"/>
    <n v="1"/>
    <n v="1.75"/>
    <n v="1.75"/>
    <n v="0.875"/>
  </r>
  <r>
    <x v="59"/>
    <x v="0"/>
    <x v="0"/>
    <x v="23"/>
    <x v="1"/>
    <x v="1"/>
    <n v="4"/>
    <n v="4"/>
    <n v="0"/>
    <n v="0"/>
    <n v="0"/>
    <n v="0"/>
    <n v="0"/>
    <n v="0"/>
    <n v="0"/>
    <n v="1"/>
    <n v="0"/>
    <n v="0"/>
    <n v="0"/>
    <n v="1"/>
    <n v="0"/>
    <n v="0"/>
    <n v="0"/>
    <n v="3"/>
    <n v="8"/>
    <n v="4"/>
    <m/>
    <m/>
    <m/>
    <m/>
    <m/>
    <m/>
    <m/>
    <n v="0"/>
    <n v="2"/>
    <m/>
    <m/>
    <m/>
    <n v="0"/>
    <m/>
    <m/>
    <m/>
    <m/>
    <n v="0"/>
    <m/>
    <m/>
    <m/>
    <n v="4"/>
    <s v="   "/>
    <n v="0.66666666666666663"/>
    <n v="1"/>
    <n v="1"/>
    <n v="1"/>
    <n v="0.5"/>
  </r>
  <r>
    <x v="60"/>
    <x v="0"/>
    <x v="0"/>
    <x v="22"/>
    <x v="0"/>
    <x v="0"/>
    <n v="9"/>
    <n v="0"/>
    <n v="0"/>
    <n v="0"/>
    <n v="0"/>
    <n v="0"/>
    <n v="0"/>
    <n v="0"/>
    <n v="0"/>
    <n v="0"/>
    <n v="0"/>
    <n v="0"/>
    <n v="0"/>
    <n v="0"/>
    <n v="0"/>
    <n v="0"/>
    <n v="0"/>
    <n v="0"/>
    <n v="9"/>
    <n v="4"/>
    <m/>
    <m/>
    <m/>
    <m/>
    <m/>
    <m/>
    <m/>
    <n v="0"/>
    <m/>
    <m/>
    <m/>
    <m/>
    <n v="0"/>
    <m/>
    <m/>
    <m/>
    <m/>
    <n v="0"/>
    <m/>
    <m/>
    <m/>
    <n v="4"/>
    <s v="   "/>
    <s v="   "/>
    <n v="0.44444444444444442"/>
    <n v="0.44444444444444442"/>
    <n v="0.44444444444444442"/>
    <n v="0.44444444444444442"/>
  </r>
  <r>
    <x v="60"/>
    <x v="0"/>
    <x v="0"/>
    <x v="22"/>
    <x v="1"/>
    <x v="1"/>
    <n v="9"/>
    <n v="0"/>
    <n v="0"/>
    <n v="0"/>
    <n v="0"/>
    <n v="0"/>
    <n v="0"/>
    <n v="0"/>
    <n v="0"/>
    <n v="0"/>
    <n v="0"/>
    <n v="0"/>
    <n v="0"/>
    <n v="0"/>
    <n v="0"/>
    <n v="0"/>
    <n v="0"/>
    <n v="0"/>
    <n v="9"/>
    <n v="4"/>
    <m/>
    <m/>
    <m/>
    <m/>
    <m/>
    <m/>
    <m/>
    <n v="0"/>
    <m/>
    <m/>
    <m/>
    <m/>
    <n v="0"/>
    <m/>
    <m/>
    <m/>
    <m/>
    <n v="0"/>
    <m/>
    <m/>
    <m/>
    <n v="4"/>
    <s v="   "/>
    <s v="   "/>
    <n v="0.44444444444444442"/>
    <n v="0.44444444444444442"/>
    <n v="0.44444444444444442"/>
    <n v="0.44444444444444442"/>
  </r>
  <r>
    <x v="61"/>
    <x v="0"/>
    <x v="0"/>
    <x v="23"/>
    <x v="0"/>
    <x v="0"/>
    <n v="6"/>
    <n v="0"/>
    <n v="0"/>
    <n v="0"/>
    <n v="0"/>
    <n v="0"/>
    <n v="0"/>
    <n v="0"/>
    <n v="0"/>
    <n v="3"/>
    <n v="0"/>
    <n v="1"/>
    <n v="0"/>
    <n v="9"/>
    <n v="0"/>
    <n v="0"/>
    <n v="0"/>
    <n v="22"/>
    <n v="6"/>
    <n v="6"/>
    <m/>
    <m/>
    <m/>
    <m/>
    <m/>
    <m/>
    <m/>
    <n v="0"/>
    <n v="17"/>
    <m/>
    <m/>
    <m/>
    <n v="0"/>
    <m/>
    <m/>
    <m/>
    <m/>
    <n v="0"/>
    <m/>
    <m/>
    <m/>
    <n v="6"/>
    <s v="   "/>
    <n v="0.77272727272727271"/>
    <n v="1"/>
    <n v="1"/>
    <n v="1"/>
    <n v="1"/>
  </r>
  <r>
    <x v="61"/>
    <x v="0"/>
    <x v="0"/>
    <x v="23"/>
    <x v="1"/>
    <x v="1"/>
    <n v="6"/>
    <n v="0"/>
    <n v="0"/>
    <n v="0"/>
    <n v="0"/>
    <n v="0"/>
    <n v="0"/>
    <n v="0"/>
    <n v="0"/>
    <n v="3"/>
    <n v="0"/>
    <n v="1"/>
    <n v="0"/>
    <n v="9"/>
    <n v="0"/>
    <n v="0"/>
    <n v="0"/>
    <n v="22"/>
    <n v="6"/>
    <n v="6"/>
    <m/>
    <m/>
    <m/>
    <m/>
    <m/>
    <m/>
    <m/>
    <n v="0"/>
    <n v="12"/>
    <m/>
    <n v="1"/>
    <s v="Voor inrit of garage"/>
    <n v="1"/>
    <m/>
    <m/>
    <m/>
    <m/>
    <n v="0"/>
    <m/>
    <m/>
    <s v="Overbezetting door foutparkeren"/>
    <n v="7"/>
    <s v="   "/>
    <n v="0.54545454545454541"/>
    <n v="1"/>
    <n v="1.1666666666666667"/>
    <n v="1.1666666666666667"/>
    <n v="1.1666666666666667"/>
  </r>
  <r>
    <x v="62"/>
    <x v="0"/>
    <x v="0"/>
    <x v="25"/>
    <x v="0"/>
    <x v="0"/>
    <n v="0"/>
    <n v="0"/>
    <n v="0"/>
    <n v="0"/>
    <n v="0"/>
    <n v="0"/>
    <n v="0"/>
    <n v="0"/>
    <n v="0"/>
    <n v="0"/>
    <n v="0"/>
    <n v="0"/>
    <n v="0"/>
    <n v="0"/>
    <n v="0"/>
    <n v="1"/>
    <n v="0"/>
    <n v="2"/>
    <n v="0"/>
    <m/>
    <m/>
    <m/>
    <m/>
    <m/>
    <m/>
    <m/>
    <m/>
    <n v="0"/>
    <m/>
    <m/>
    <m/>
    <m/>
    <n v="0"/>
    <m/>
    <m/>
    <m/>
    <m/>
    <n v="0"/>
    <m/>
    <m/>
    <m/>
    <n v="0"/>
    <s v="   "/>
    <n v="0"/>
    <s v="   "/>
    <s v="   "/>
    <s v="   "/>
    <s v="   "/>
  </r>
  <r>
    <x v="62"/>
    <x v="0"/>
    <x v="0"/>
    <x v="25"/>
    <x v="1"/>
    <x v="1"/>
    <n v="0"/>
    <n v="0"/>
    <n v="0"/>
    <n v="0"/>
    <n v="0"/>
    <n v="0"/>
    <n v="0"/>
    <n v="0"/>
    <n v="0"/>
    <n v="0"/>
    <n v="0"/>
    <n v="0"/>
    <n v="0"/>
    <n v="0"/>
    <n v="0"/>
    <n v="1"/>
    <n v="0"/>
    <n v="2"/>
    <n v="0"/>
    <m/>
    <m/>
    <m/>
    <m/>
    <m/>
    <m/>
    <m/>
    <m/>
    <n v="0"/>
    <m/>
    <m/>
    <m/>
    <m/>
    <n v="0"/>
    <m/>
    <m/>
    <m/>
    <m/>
    <n v="0"/>
    <m/>
    <m/>
    <m/>
    <n v="0"/>
    <s v="   "/>
    <n v="0"/>
    <s v="   "/>
    <s v="   "/>
    <s v="   "/>
    <s v="   "/>
  </r>
  <r>
    <x v="63"/>
    <x v="1"/>
    <x v="0"/>
    <x v="25"/>
    <x v="1"/>
    <x v="1"/>
    <n v="2"/>
    <n v="0"/>
    <n v="0"/>
    <n v="0"/>
    <n v="0"/>
    <n v="0"/>
    <n v="0"/>
    <n v="0"/>
    <n v="0"/>
    <n v="0"/>
    <n v="1"/>
    <n v="0"/>
    <n v="0"/>
    <n v="3"/>
    <n v="0"/>
    <n v="2"/>
    <n v="1"/>
    <n v="16"/>
    <n v="2"/>
    <m/>
    <m/>
    <m/>
    <m/>
    <m/>
    <m/>
    <m/>
    <m/>
    <n v="0"/>
    <n v="8"/>
    <n v="1"/>
    <m/>
    <m/>
    <n v="1"/>
    <m/>
    <m/>
    <m/>
    <m/>
    <n v="0"/>
    <m/>
    <m/>
    <m/>
    <n v="1"/>
    <s v="   "/>
    <n v="0.5"/>
    <n v="0"/>
    <n v="0.5"/>
    <n v="0.5"/>
    <n v="0.5"/>
  </r>
  <r>
    <x v="63"/>
    <x v="1"/>
    <x v="0"/>
    <x v="25"/>
    <x v="0"/>
    <x v="0"/>
    <n v="2"/>
    <n v="0"/>
    <n v="0"/>
    <n v="0"/>
    <n v="0"/>
    <n v="0"/>
    <n v="0"/>
    <n v="0"/>
    <n v="0"/>
    <n v="0"/>
    <n v="1"/>
    <n v="0"/>
    <n v="0"/>
    <n v="3"/>
    <n v="0"/>
    <n v="2"/>
    <n v="1"/>
    <n v="16"/>
    <n v="2"/>
    <m/>
    <m/>
    <m/>
    <m/>
    <m/>
    <m/>
    <m/>
    <m/>
    <n v="0"/>
    <n v="7"/>
    <m/>
    <n v="1"/>
    <s v="Op stoep of gras"/>
    <n v="1"/>
    <m/>
    <m/>
    <m/>
    <m/>
    <n v="0"/>
    <m/>
    <m/>
    <m/>
    <n v="1"/>
    <s v="   "/>
    <n v="0.4375"/>
    <n v="0"/>
    <n v="0.5"/>
    <n v="0.5"/>
    <n v="0.5"/>
  </r>
  <r>
    <x v="64"/>
    <x v="1"/>
    <x v="0"/>
    <x v="25"/>
    <x v="0"/>
    <x v="0"/>
    <n v="12"/>
    <n v="7"/>
    <n v="0"/>
    <n v="0"/>
    <n v="0"/>
    <n v="0"/>
    <n v="0"/>
    <n v="0"/>
    <n v="0"/>
    <n v="2"/>
    <n v="1"/>
    <n v="0"/>
    <n v="0"/>
    <n v="6"/>
    <n v="0"/>
    <n v="4"/>
    <n v="0"/>
    <n v="24"/>
    <n v="19"/>
    <n v="11"/>
    <n v="3"/>
    <m/>
    <m/>
    <m/>
    <m/>
    <m/>
    <m/>
    <n v="0"/>
    <n v="14"/>
    <m/>
    <m/>
    <m/>
    <n v="0"/>
    <m/>
    <m/>
    <m/>
    <m/>
    <n v="0"/>
    <m/>
    <m/>
    <m/>
    <n v="14"/>
    <s v="   "/>
    <n v="0.58333333333333337"/>
    <n v="0.91666666666666663"/>
    <n v="1.1666666666666667"/>
    <n v="1.1666666666666667"/>
    <n v="0.73684210526315785"/>
  </r>
  <r>
    <x v="64"/>
    <x v="1"/>
    <x v="0"/>
    <x v="25"/>
    <x v="1"/>
    <x v="1"/>
    <n v="12"/>
    <n v="7"/>
    <n v="0"/>
    <n v="0"/>
    <n v="0"/>
    <n v="0"/>
    <n v="0"/>
    <n v="0"/>
    <n v="0"/>
    <n v="2"/>
    <n v="1"/>
    <n v="0"/>
    <n v="0"/>
    <n v="6"/>
    <n v="0"/>
    <n v="4"/>
    <n v="0"/>
    <n v="24"/>
    <n v="19"/>
    <n v="9"/>
    <n v="5"/>
    <m/>
    <m/>
    <m/>
    <m/>
    <m/>
    <m/>
    <n v="0"/>
    <n v="11"/>
    <m/>
    <m/>
    <m/>
    <n v="0"/>
    <m/>
    <m/>
    <m/>
    <m/>
    <n v="0"/>
    <m/>
    <m/>
    <m/>
    <n v="14"/>
    <s v="   "/>
    <n v="0.45833333333333331"/>
    <n v="0.75"/>
    <n v="1.1666666666666667"/>
    <n v="1.1666666666666667"/>
    <n v="0.73684210526315785"/>
  </r>
  <r>
    <x v="65"/>
    <x v="1"/>
    <x v="0"/>
    <x v="30"/>
    <x v="0"/>
    <x v="0"/>
    <n v="0"/>
    <n v="7"/>
    <n v="0"/>
    <n v="0"/>
    <n v="0"/>
    <n v="0"/>
    <n v="0"/>
    <n v="0"/>
    <n v="0"/>
    <n v="0"/>
    <n v="0"/>
    <n v="0"/>
    <n v="0"/>
    <n v="0"/>
    <n v="0"/>
    <n v="0"/>
    <n v="0"/>
    <n v="0"/>
    <n v="7"/>
    <m/>
    <n v="3"/>
    <m/>
    <m/>
    <m/>
    <m/>
    <m/>
    <m/>
    <n v="0"/>
    <m/>
    <m/>
    <n v="1"/>
    <s v="Op stoep of gras"/>
    <n v="1"/>
    <m/>
    <m/>
    <m/>
    <m/>
    <n v="0"/>
    <m/>
    <m/>
    <m/>
    <n v="4"/>
    <s v="   "/>
    <s v="   "/>
    <s v="   "/>
    <s v="  "/>
    <s v="  "/>
    <n v="0.5714285714285714"/>
  </r>
  <r>
    <x v="65"/>
    <x v="1"/>
    <x v="0"/>
    <x v="30"/>
    <x v="1"/>
    <x v="1"/>
    <n v="0"/>
    <n v="7"/>
    <n v="0"/>
    <n v="0"/>
    <n v="0"/>
    <n v="0"/>
    <n v="0"/>
    <n v="0"/>
    <n v="0"/>
    <n v="0"/>
    <n v="0"/>
    <n v="0"/>
    <n v="0"/>
    <n v="0"/>
    <n v="0"/>
    <n v="0"/>
    <n v="0"/>
    <n v="0"/>
    <n v="7"/>
    <m/>
    <n v="5"/>
    <m/>
    <m/>
    <m/>
    <m/>
    <m/>
    <m/>
    <n v="0"/>
    <m/>
    <m/>
    <m/>
    <m/>
    <n v="0"/>
    <m/>
    <m/>
    <m/>
    <m/>
    <n v="0"/>
    <m/>
    <m/>
    <m/>
    <n v="5"/>
    <s v="   "/>
    <s v="   "/>
    <s v="   "/>
    <s v="  "/>
    <s v="  "/>
    <n v="0.7142857142857143"/>
  </r>
  <r>
    <x v="66"/>
    <x v="1"/>
    <x v="0"/>
    <x v="25"/>
    <x v="0"/>
    <x v="0"/>
    <n v="10"/>
    <n v="0"/>
    <n v="0"/>
    <n v="0"/>
    <n v="0"/>
    <n v="0"/>
    <n v="0"/>
    <n v="0"/>
    <n v="0"/>
    <n v="2"/>
    <n v="3"/>
    <n v="0"/>
    <n v="1"/>
    <n v="9"/>
    <n v="3"/>
    <n v="5"/>
    <n v="1"/>
    <n v="54"/>
    <n v="10"/>
    <n v="9"/>
    <m/>
    <m/>
    <m/>
    <m/>
    <m/>
    <m/>
    <m/>
    <n v="0"/>
    <n v="26"/>
    <m/>
    <m/>
    <m/>
    <n v="0"/>
    <m/>
    <m/>
    <m/>
    <m/>
    <n v="0"/>
    <m/>
    <m/>
    <m/>
    <n v="9"/>
    <s v="   "/>
    <n v="0.48148148148148145"/>
    <n v="0.9"/>
    <n v="0.9"/>
    <n v="0.9"/>
    <n v="0.9"/>
  </r>
  <r>
    <x v="66"/>
    <x v="1"/>
    <x v="0"/>
    <x v="25"/>
    <x v="1"/>
    <x v="1"/>
    <n v="10"/>
    <n v="0"/>
    <n v="0"/>
    <n v="0"/>
    <n v="0"/>
    <n v="0"/>
    <n v="0"/>
    <n v="0"/>
    <n v="0"/>
    <n v="2"/>
    <n v="3"/>
    <n v="0"/>
    <n v="1"/>
    <n v="9"/>
    <n v="3"/>
    <n v="5"/>
    <n v="1"/>
    <n v="54"/>
    <n v="10"/>
    <n v="5"/>
    <m/>
    <m/>
    <m/>
    <m/>
    <m/>
    <m/>
    <m/>
    <n v="0"/>
    <n v="24"/>
    <m/>
    <n v="1"/>
    <s v="weg te smal"/>
    <n v="1"/>
    <n v="1"/>
    <m/>
    <m/>
    <s v="caravan(s)"/>
    <n v="1"/>
    <m/>
    <m/>
    <m/>
    <n v="7"/>
    <s v="   "/>
    <n v="0.44444444444444442"/>
    <n v="0.6"/>
    <n v="0.7"/>
    <n v="0.7"/>
    <n v="0.7"/>
  </r>
  <r>
    <x v="67"/>
    <x v="1"/>
    <x v="0"/>
    <x v="31"/>
    <x v="0"/>
    <x v="0"/>
    <n v="0"/>
    <n v="0"/>
    <n v="0"/>
    <n v="0"/>
    <n v="0"/>
    <n v="0"/>
    <n v="0"/>
    <n v="0"/>
    <n v="0"/>
    <n v="1"/>
    <n v="3"/>
    <n v="3"/>
    <n v="2"/>
    <n v="2"/>
    <n v="0"/>
    <n v="1"/>
    <n v="0"/>
    <n v="20"/>
    <n v="0"/>
    <m/>
    <m/>
    <m/>
    <m/>
    <m/>
    <m/>
    <m/>
    <m/>
    <n v="0"/>
    <n v="15"/>
    <m/>
    <n v="2"/>
    <s v="weg te smal"/>
    <n v="2"/>
    <m/>
    <m/>
    <m/>
    <m/>
    <n v="0"/>
    <m/>
    <m/>
    <s v="Overbezetting door foutparkeren"/>
    <n v="2"/>
    <s v="   "/>
    <n v="0.75"/>
    <s v="   "/>
    <s v="  "/>
    <s v="  "/>
    <s v="  "/>
  </r>
  <r>
    <x v="67"/>
    <x v="1"/>
    <x v="0"/>
    <x v="31"/>
    <x v="1"/>
    <x v="1"/>
    <n v="0"/>
    <n v="0"/>
    <n v="0"/>
    <n v="0"/>
    <n v="0"/>
    <n v="0"/>
    <n v="0"/>
    <n v="0"/>
    <n v="0"/>
    <n v="1"/>
    <n v="3"/>
    <n v="3"/>
    <n v="2"/>
    <n v="2"/>
    <n v="0"/>
    <n v="1"/>
    <n v="0"/>
    <n v="20"/>
    <n v="0"/>
    <m/>
    <m/>
    <m/>
    <m/>
    <m/>
    <m/>
    <m/>
    <m/>
    <n v="0"/>
    <n v="15"/>
    <m/>
    <n v="1"/>
    <s v="weg te smal"/>
    <n v="1"/>
    <m/>
    <m/>
    <m/>
    <m/>
    <n v="0"/>
    <m/>
    <m/>
    <s v="Overbezetting door foutparkeren"/>
    <n v="1"/>
    <s v="   "/>
    <n v="0.75"/>
    <s v="   "/>
    <s v="  "/>
    <s v="  "/>
    <s v="  "/>
  </r>
  <r>
    <x v="68"/>
    <x v="1"/>
    <x v="0"/>
    <x v="25"/>
    <x v="0"/>
    <x v="0"/>
    <n v="7"/>
    <n v="5"/>
    <n v="0"/>
    <n v="0"/>
    <n v="0"/>
    <n v="0"/>
    <n v="0"/>
    <n v="0"/>
    <n v="0"/>
    <n v="1"/>
    <n v="0"/>
    <n v="0"/>
    <n v="0"/>
    <n v="8"/>
    <n v="0"/>
    <n v="2"/>
    <n v="1"/>
    <n v="25"/>
    <n v="12"/>
    <n v="3"/>
    <m/>
    <m/>
    <m/>
    <m/>
    <m/>
    <m/>
    <m/>
    <n v="0"/>
    <n v="14"/>
    <m/>
    <m/>
    <m/>
    <n v="0"/>
    <m/>
    <m/>
    <m/>
    <m/>
    <n v="0"/>
    <m/>
    <m/>
    <m/>
    <n v="3"/>
    <s v="   "/>
    <n v="0.56000000000000005"/>
    <n v="0.42857142857142855"/>
    <n v="0.42857142857142855"/>
    <n v="0.42857142857142855"/>
    <n v="0.25"/>
  </r>
  <r>
    <x v="68"/>
    <x v="1"/>
    <x v="0"/>
    <x v="25"/>
    <x v="1"/>
    <x v="1"/>
    <n v="7"/>
    <n v="5"/>
    <n v="0"/>
    <n v="0"/>
    <n v="0"/>
    <n v="0"/>
    <n v="0"/>
    <n v="0"/>
    <n v="0"/>
    <n v="1"/>
    <n v="0"/>
    <n v="0"/>
    <n v="0"/>
    <n v="8"/>
    <n v="0"/>
    <n v="2"/>
    <n v="1"/>
    <n v="25"/>
    <n v="12"/>
    <n v="6"/>
    <m/>
    <m/>
    <m/>
    <m/>
    <m/>
    <m/>
    <m/>
    <n v="0"/>
    <n v="10"/>
    <m/>
    <m/>
    <m/>
    <n v="0"/>
    <m/>
    <m/>
    <m/>
    <m/>
    <n v="0"/>
    <m/>
    <m/>
    <m/>
    <n v="6"/>
    <s v="   "/>
    <n v="0.4"/>
    <n v="0.8571428571428571"/>
    <n v="0.8571428571428571"/>
    <n v="0.8571428571428571"/>
    <n v="0.5"/>
  </r>
  <r>
    <x v="69"/>
    <x v="1"/>
    <x v="0"/>
    <x v="32"/>
    <x v="1"/>
    <x v="1"/>
    <n v="0"/>
    <n v="7"/>
    <n v="0"/>
    <n v="0"/>
    <n v="0"/>
    <n v="0"/>
    <n v="0"/>
    <n v="0"/>
    <n v="0"/>
    <n v="1"/>
    <n v="0"/>
    <n v="0"/>
    <n v="0"/>
    <n v="0"/>
    <n v="0"/>
    <n v="0"/>
    <n v="1"/>
    <n v="5"/>
    <n v="7"/>
    <m/>
    <n v="3"/>
    <m/>
    <m/>
    <m/>
    <m/>
    <m/>
    <m/>
    <n v="0"/>
    <n v="3"/>
    <m/>
    <m/>
    <m/>
    <n v="0"/>
    <m/>
    <m/>
    <m/>
    <m/>
    <n v="0"/>
    <m/>
    <m/>
    <m/>
    <n v="3"/>
    <s v="   "/>
    <n v="0.6"/>
    <s v="   "/>
    <s v="  "/>
    <s v="  "/>
    <n v="0.42857142857142855"/>
  </r>
  <r>
    <x v="69"/>
    <x v="1"/>
    <x v="0"/>
    <x v="32"/>
    <x v="0"/>
    <x v="0"/>
    <n v="0"/>
    <n v="7"/>
    <n v="0"/>
    <n v="0"/>
    <n v="0"/>
    <n v="0"/>
    <n v="0"/>
    <n v="0"/>
    <n v="0"/>
    <n v="1"/>
    <n v="0"/>
    <n v="0"/>
    <n v="0"/>
    <n v="0"/>
    <n v="0"/>
    <n v="0"/>
    <n v="1"/>
    <n v="5"/>
    <n v="7"/>
    <m/>
    <n v="2"/>
    <m/>
    <m/>
    <m/>
    <m/>
    <m/>
    <m/>
    <n v="0"/>
    <n v="2"/>
    <m/>
    <m/>
    <m/>
    <n v="0"/>
    <m/>
    <m/>
    <m/>
    <m/>
    <n v="0"/>
    <m/>
    <m/>
    <m/>
    <n v="2"/>
    <s v="   "/>
    <n v="0.4"/>
    <s v="   "/>
    <s v="  "/>
    <s v="  "/>
    <n v="0.2857142857142857"/>
  </r>
  <r>
    <x v="70"/>
    <x v="1"/>
    <x v="0"/>
    <x v="33"/>
    <x v="1"/>
    <x v="1"/>
    <n v="32"/>
    <n v="0"/>
    <n v="0"/>
    <n v="0"/>
    <n v="0"/>
    <n v="0"/>
    <n v="0"/>
    <n v="0"/>
    <n v="0"/>
    <n v="6"/>
    <n v="0"/>
    <n v="0"/>
    <n v="0"/>
    <n v="0"/>
    <n v="0"/>
    <n v="0"/>
    <n v="0"/>
    <n v="6"/>
    <n v="32"/>
    <n v="22"/>
    <m/>
    <m/>
    <m/>
    <m/>
    <m/>
    <m/>
    <m/>
    <n v="0"/>
    <n v="7"/>
    <m/>
    <n v="1"/>
    <s v="weg te smal"/>
    <n v="1"/>
    <m/>
    <m/>
    <m/>
    <m/>
    <n v="0"/>
    <m/>
    <m/>
    <m/>
    <n v="23"/>
    <s v="   "/>
    <n v="1.1666666666666667"/>
    <n v="0.6875"/>
    <n v="0.71875"/>
    <n v="0.71875"/>
    <n v="0.71875"/>
  </r>
  <r>
    <x v="70"/>
    <x v="1"/>
    <x v="0"/>
    <x v="33"/>
    <x v="0"/>
    <x v="0"/>
    <n v="32"/>
    <n v="0"/>
    <n v="0"/>
    <n v="0"/>
    <n v="0"/>
    <n v="0"/>
    <n v="0"/>
    <n v="0"/>
    <n v="0"/>
    <n v="6"/>
    <n v="0"/>
    <n v="0"/>
    <n v="0"/>
    <n v="0"/>
    <n v="0"/>
    <n v="0"/>
    <n v="0"/>
    <n v="6"/>
    <n v="32"/>
    <n v="22"/>
    <m/>
    <m/>
    <m/>
    <m/>
    <m/>
    <m/>
    <m/>
    <n v="0"/>
    <n v="6"/>
    <m/>
    <m/>
    <m/>
    <n v="0"/>
    <m/>
    <m/>
    <m/>
    <m/>
    <n v="0"/>
    <m/>
    <m/>
    <m/>
    <n v="22"/>
    <s v="   "/>
    <n v="1"/>
    <n v="0.6875"/>
    <n v="0.6875"/>
    <n v="0.6875"/>
    <n v="0.6875"/>
  </r>
  <r>
    <x v="71"/>
    <x v="1"/>
    <x v="0"/>
    <x v="31"/>
    <x v="0"/>
    <x v="0"/>
    <n v="1"/>
    <n v="0"/>
    <n v="0"/>
    <n v="0"/>
    <n v="0"/>
    <n v="0"/>
    <n v="0"/>
    <n v="0"/>
    <n v="0"/>
    <n v="0"/>
    <n v="0"/>
    <n v="0"/>
    <n v="0"/>
    <n v="0"/>
    <n v="0"/>
    <n v="0"/>
    <n v="0"/>
    <n v="0"/>
    <n v="1"/>
    <n v="1"/>
    <m/>
    <m/>
    <m/>
    <m/>
    <m/>
    <m/>
    <m/>
    <n v="0"/>
    <m/>
    <m/>
    <n v="2"/>
    <s v="weg te smal"/>
    <n v="2"/>
    <n v="1"/>
    <m/>
    <m/>
    <s v="aanhangwagen(s)"/>
    <n v="1"/>
    <m/>
    <m/>
    <s v="Overbezetting door foutparkeren"/>
    <n v="4"/>
    <s v="   "/>
    <s v="   "/>
    <n v="2"/>
    <n v="4"/>
    <n v="4"/>
    <n v="4"/>
  </r>
  <r>
    <x v="71"/>
    <x v="1"/>
    <x v="0"/>
    <x v="31"/>
    <x v="1"/>
    <x v="1"/>
    <n v="1"/>
    <n v="0"/>
    <n v="0"/>
    <n v="0"/>
    <n v="0"/>
    <n v="0"/>
    <n v="0"/>
    <n v="0"/>
    <n v="0"/>
    <n v="0"/>
    <n v="0"/>
    <n v="0"/>
    <n v="0"/>
    <n v="0"/>
    <n v="0"/>
    <n v="0"/>
    <n v="0"/>
    <n v="0"/>
    <n v="1"/>
    <m/>
    <m/>
    <m/>
    <m/>
    <m/>
    <m/>
    <m/>
    <m/>
    <n v="0"/>
    <m/>
    <m/>
    <n v="1"/>
    <s v="Voor inrit of garage"/>
    <n v="1"/>
    <m/>
    <m/>
    <m/>
    <m/>
    <n v="0"/>
    <m/>
    <m/>
    <m/>
    <n v="1"/>
    <s v="   "/>
    <s v="   "/>
    <n v="0"/>
    <n v="1"/>
    <n v="1"/>
    <n v="1"/>
  </r>
  <r>
    <x v="72"/>
    <x v="1"/>
    <x v="0"/>
    <x v="30"/>
    <x v="0"/>
    <x v="0"/>
    <n v="0"/>
    <n v="5"/>
    <n v="0"/>
    <n v="0"/>
    <n v="0"/>
    <n v="0"/>
    <n v="0"/>
    <n v="0"/>
    <n v="0"/>
    <n v="0"/>
    <n v="0"/>
    <n v="0"/>
    <n v="0"/>
    <n v="0"/>
    <n v="0"/>
    <n v="0"/>
    <n v="0"/>
    <n v="0"/>
    <n v="5"/>
    <m/>
    <n v="6"/>
    <m/>
    <m/>
    <m/>
    <m/>
    <m/>
    <m/>
    <n v="0"/>
    <m/>
    <m/>
    <m/>
    <m/>
    <n v="0"/>
    <m/>
    <m/>
    <m/>
    <m/>
    <n v="0"/>
    <m/>
    <m/>
    <s v="Overbezetting door compact parkeren"/>
    <n v="6"/>
    <s v="   "/>
    <s v="   "/>
    <s v="   "/>
    <s v="  "/>
    <s v="  "/>
    <n v="1.2"/>
  </r>
  <r>
    <x v="72"/>
    <x v="1"/>
    <x v="0"/>
    <x v="30"/>
    <x v="1"/>
    <x v="1"/>
    <n v="0"/>
    <n v="5"/>
    <n v="0"/>
    <n v="0"/>
    <n v="0"/>
    <n v="0"/>
    <n v="0"/>
    <n v="0"/>
    <n v="0"/>
    <n v="0"/>
    <n v="0"/>
    <n v="0"/>
    <n v="0"/>
    <n v="0"/>
    <n v="0"/>
    <n v="0"/>
    <n v="0"/>
    <n v="0"/>
    <n v="5"/>
    <m/>
    <n v="7"/>
    <m/>
    <m/>
    <m/>
    <m/>
    <m/>
    <m/>
    <n v="0"/>
    <m/>
    <m/>
    <n v="1"/>
    <s v="nabij bocht"/>
    <n v="1"/>
    <m/>
    <m/>
    <m/>
    <m/>
    <n v="0"/>
    <m/>
    <m/>
    <s v="Overbezetting door compact parkeren"/>
    <n v="8"/>
    <s v="   "/>
    <s v="   "/>
    <s v="   "/>
    <s v="  "/>
    <s v="  "/>
    <n v="1.6"/>
  </r>
  <r>
    <x v="73"/>
    <x v="1"/>
    <x v="0"/>
    <x v="25"/>
    <x v="0"/>
    <x v="0"/>
    <n v="0"/>
    <n v="0"/>
    <n v="0"/>
    <n v="0"/>
    <n v="0"/>
    <n v="0"/>
    <n v="0"/>
    <n v="0"/>
    <n v="0"/>
    <n v="3"/>
    <n v="2"/>
    <n v="0"/>
    <n v="0"/>
    <n v="2"/>
    <n v="0"/>
    <n v="0"/>
    <n v="0"/>
    <n v="11"/>
    <n v="0"/>
    <m/>
    <m/>
    <m/>
    <m/>
    <m/>
    <m/>
    <m/>
    <m/>
    <n v="0"/>
    <n v="7"/>
    <m/>
    <m/>
    <m/>
    <n v="0"/>
    <m/>
    <m/>
    <m/>
    <m/>
    <n v="0"/>
    <m/>
    <m/>
    <m/>
    <n v="0"/>
    <s v="   "/>
    <n v="0.63636363636363635"/>
    <s v="   "/>
    <s v="   "/>
    <s v="   "/>
    <s v="   "/>
  </r>
  <r>
    <x v="73"/>
    <x v="1"/>
    <x v="0"/>
    <x v="25"/>
    <x v="1"/>
    <x v="1"/>
    <n v="0"/>
    <n v="0"/>
    <n v="0"/>
    <n v="0"/>
    <n v="0"/>
    <n v="0"/>
    <n v="0"/>
    <n v="0"/>
    <n v="0"/>
    <n v="3"/>
    <n v="2"/>
    <n v="0"/>
    <n v="0"/>
    <n v="2"/>
    <n v="0"/>
    <n v="0"/>
    <n v="0"/>
    <n v="11"/>
    <n v="0"/>
    <m/>
    <m/>
    <m/>
    <m/>
    <m/>
    <m/>
    <m/>
    <m/>
    <n v="0"/>
    <n v="2"/>
    <m/>
    <m/>
    <m/>
    <n v="0"/>
    <m/>
    <m/>
    <m/>
    <m/>
    <n v="0"/>
    <m/>
    <m/>
    <m/>
    <n v="0"/>
    <s v="   "/>
    <n v="0.18181818181818182"/>
    <s v="   "/>
    <s v="   "/>
    <s v="   "/>
    <s v="   "/>
  </r>
  <r>
    <x v="74"/>
    <x v="1"/>
    <x v="0"/>
    <x v="33"/>
    <x v="0"/>
    <x v="0"/>
    <n v="6"/>
    <n v="0"/>
    <n v="0"/>
    <n v="0"/>
    <n v="0"/>
    <n v="0"/>
    <n v="0"/>
    <n v="0"/>
    <n v="0"/>
    <n v="3"/>
    <n v="0"/>
    <n v="1"/>
    <n v="0"/>
    <n v="2"/>
    <n v="0"/>
    <n v="0"/>
    <n v="0"/>
    <n v="8"/>
    <n v="6"/>
    <n v="6"/>
    <m/>
    <m/>
    <m/>
    <m/>
    <m/>
    <m/>
    <m/>
    <n v="0"/>
    <n v="3"/>
    <m/>
    <n v="2"/>
    <s v="nabij bocht"/>
    <n v="2"/>
    <m/>
    <m/>
    <m/>
    <m/>
    <n v="0"/>
    <m/>
    <m/>
    <s v="Overbezetting door foutparkeren"/>
    <n v="8"/>
    <s v="   "/>
    <n v="0.375"/>
    <n v="1"/>
    <n v="1.3333333333333333"/>
    <n v="1.3333333333333333"/>
    <n v="1.3333333333333333"/>
  </r>
  <r>
    <x v="74"/>
    <x v="1"/>
    <x v="0"/>
    <x v="33"/>
    <x v="1"/>
    <x v="1"/>
    <n v="6"/>
    <n v="0"/>
    <n v="0"/>
    <n v="0"/>
    <n v="0"/>
    <n v="0"/>
    <n v="0"/>
    <n v="0"/>
    <n v="0"/>
    <n v="3"/>
    <n v="0"/>
    <n v="1"/>
    <n v="0"/>
    <n v="2"/>
    <n v="0"/>
    <n v="0"/>
    <n v="0"/>
    <n v="8"/>
    <n v="6"/>
    <n v="6"/>
    <m/>
    <m/>
    <m/>
    <m/>
    <m/>
    <m/>
    <m/>
    <n v="0"/>
    <n v="1"/>
    <m/>
    <m/>
    <m/>
    <n v="0"/>
    <m/>
    <m/>
    <m/>
    <m/>
    <n v="0"/>
    <m/>
    <m/>
    <m/>
    <n v="6"/>
    <s v="   "/>
    <n v="0.125"/>
    <n v="1"/>
    <n v="1"/>
    <n v="1"/>
    <n v="1"/>
  </r>
  <r>
    <x v="75"/>
    <x v="1"/>
    <x v="0"/>
    <x v="25"/>
    <x v="0"/>
    <x v="0"/>
    <n v="0"/>
    <n v="0"/>
    <n v="0"/>
    <n v="0"/>
    <n v="0"/>
    <n v="0"/>
    <n v="0"/>
    <n v="0"/>
    <n v="0"/>
    <n v="0"/>
    <n v="0"/>
    <n v="0"/>
    <n v="0"/>
    <n v="3"/>
    <n v="0"/>
    <n v="2"/>
    <n v="0"/>
    <n v="10"/>
    <n v="0"/>
    <m/>
    <m/>
    <m/>
    <m/>
    <m/>
    <m/>
    <m/>
    <m/>
    <n v="0"/>
    <n v="12"/>
    <m/>
    <m/>
    <m/>
    <n v="0"/>
    <m/>
    <m/>
    <m/>
    <m/>
    <n v="0"/>
    <m/>
    <m/>
    <m/>
    <n v="0"/>
    <s v="   "/>
    <n v="1.2"/>
    <s v="   "/>
    <s v="   "/>
    <s v="   "/>
    <s v="   "/>
  </r>
  <r>
    <x v="75"/>
    <x v="1"/>
    <x v="0"/>
    <x v="25"/>
    <x v="1"/>
    <x v="1"/>
    <n v="0"/>
    <n v="0"/>
    <n v="0"/>
    <n v="0"/>
    <n v="0"/>
    <n v="0"/>
    <n v="0"/>
    <n v="0"/>
    <n v="0"/>
    <n v="0"/>
    <n v="0"/>
    <n v="0"/>
    <n v="0"/>
    <n v="3"/>
    <n v="0"/>
    <n v="2"/>
    <n v="0"/>
    <n v="10"/>
    <n v="0"/>
    <m/>
    <m/>
    <m/>
    <m/>
    <m/>
    <m/>
    <m/>
    <m/>
    <n v="0"/>
    <n v="10"/>
    <m/>
    <m/>
    <m/>
    <n v="0"/>
    <m/>
    <m/>
    <m/>
    <m/>
    <n v="0"/>
    <m/>
    <m/>
    <m/>
    <n v="0"/>
    <s v="   "/>
    <n v="1"/>
    <s v="   "/>
    <s v="   "/>
    <s v="   "/>
    <s v="   "/>
  </r>
  <r>
    <x v="76"/>
    <x v="1"/>
    <x v="0"/>
    <x v="34"/>
    <x v="0"/>
    <x v="0"/>
    <n v="7"/>
    <n v="0"/>
    <n v="0"/>
    <n v="0"/>
    <n v="0"/>
    <n v="0"/>
    <n v="0"/>
    <n v="0"/>
    <n v="0"/>
    <n v="0"/>
    <n v="0"/>
    <n v="0"/>
    <n v="0"/>
    <n v="0"/>
    <n v="0"/>
    <n v="0"/>
    <n v="0"/>
    <n v="0"/>
    <n v="7"/>
    <n v="4"/>
    <m/>
    <m/>
    <m/>
    <m/>
    <m/>
    <m/>
    <m/>
    <n v="0"/>
    <m/>
    <m/>
    <m/>
    <m/>
    <n v="0"/>
    <m/>
    <m/>
    <m/>
    <m/>
    <n v="0"/>
    <m/>
    <m/>
    <m/>
    <n v="4"/>
    <s v="   "/>
    <s v="   "/>
    <n v="0.5714285714285714"/>
    <n v="0.5714285714285714"/>
    <n v="0.5714285714285714"/>
    <n v="0.5714285714285714"/>
  </r>
  <r>
    <x v="76"/>
    <x v="1"/>
    <x v="0"/>
    <x v="34"/>
    <x v="1"/>
    <x v="1"/>
    <n v="7"/>
    <n v="0"/>
    <n v="0"/>
    <n v="0"/>
    <n v="0"/>
    <n v="0"/>
    <n v="0"/>
    <n v="0"/>
    <n v="0"/>
    <n v="0"/>
    <n v="0"/>
    <n v="0"/>
    <n v="0"/>
    <n v="0"/>
    <n v="0"/>
    <n v="0"/>
    <n v="0"/>
    <n v="0"/>
    <n v="7"/>
    <n v="6"/>
    <m/>
    <m/>
    <m/>
    <m/>
    <m/>
    <m/>
    <m/>
    <n v="0"/>
    <m/>
    <m/>
    <m/>
    <m/>
    <n v="0"/>
    <m/>
    <m/>
    <m/>
    <m/>
    <n v="0"/>
    <m/>
    <m/>
    <m/>
    <n v="6"/>
    <s v="   "/>
    <s v="   "/>
    <n v="0.8571428571428571"/>
    <n v="0.8571428571428571"/>
    <n v="0.8571428571428571"/>
    <n v="0.8571428571428571"/>
  </r>
  <r>
    <x v="77"/>
    <x v="1"/>
    <x v="0"/>
    <x v="25"/>
    <x v="0"/>
    <x v="0"/>
    <n v="8"/>
    <n v="0"/>
    <n v="0"/>
    <n v="0"/>
    <n v="0"/>
    <n v="0"/>
    <n v="0"/>
    <n v="0"/>
    <n v="0"/>
    <n v="0"/>
    <n v="0"/>
    <n v="0"/>
    <n v="0"/>
    <n v="1"/>
    <n v="0"/>
    <n v="0"/>
    <n v="0"/>
    <n v="2"/>
    <n v="8"/>
    <n v="4"/>
    <m/>
    <m/>
    <m/>
    <m/>
    <m/>
    <m/>
    <m/>
    <n v="0"/>
    <n v="2"/>
    <m/>
    <m/>
    <m/>
    <n v="0"/>
    <n v="1"/>
    <m/>
    <m/>
    <s v="caravan(s)"/>
    <n v="1"/>
    <m/>
    <m/>
    <m/>
    <n v="5"/>
    <s v="   "/>
    <n v="1"/>
    <n v="0.625"/>
    <n v="0.625"/>
    <n v="0.625"/>
    <n v="0.625"/>
  </r>
  <r>
    <x v="77"/>
    <x v="1"/>
    <x v="0"/>
    <x v="25"/>
    <x v="1"/>
    <x v="1"/>
    <n v="8"/>
    <n v="0"/>
    <n v="0"/>
    <n v="0"/>
    <n v="0"/>
    <n v="0"/>
    <n v="0"/>
    <n v="0"/>
    <n v="0"/>
    <n v="0"/>
    <n v="0"/>
    <n v="0"/>
    <n v="0"/>
    <n v="1"/>
    <n v="0"/>
    <n v="0"/>
    <n v="0"/>
    <n v="2"/>
    <n v="8"/>
    <n v="3"/>
    <m/>
    <m/>
    <m/>
    <m/>
    <m/>
    <m/>
    <m/>
    <n v="0"/>
    <m/>
    <m/>
    <m/>
    <m/>
    <n v="0"/>
    <m/>
    <m/>
    <m/>
    <m/>
    <n v="0"/>
    <m/>
    <m/>
    <m/>
    <n v="3"/>
    <s v="   "/>
    <n v="0"/>
    <n v="0.375"/>
    <n v="0.375"/>
    <n v="0.375"/>
    <n v="0.375"/>
  </r>
  <r>
    <x v="78"/>
    <x v="1"/>
    <x v="0"/>
    <x v="35"/>
    <x v="0"/>
    <x v="0"/>
    <n v="10"/>
    <n v="0"/>
    <n v="0"/>
    <n v="0"/>
    <n v="0"/>
    <n v="0"/>
    <n v="0"/>
    <n v="0"/>
    <n v="0"/>
    <n v="0"/>
    <n v="0"/>
    <n v="0"/>
    <n v="0"/>
    <n v="0"/>
    <n v="0"/>
    <n v="0"/>
    <n v="0"/>
    <n v="0"/>
    <n v="10"/>
    <n v="9"/>
    <m/>
    <m/>
    <m/>
    <m/>
    <m/>
    <m/>
    <m/>
    <n v="0"/>
    <m/>
    <m/>
    <m/>
    <m/>
    <n v="0"/>
    <m/>
    <m/>
    <m/>
    <m/>
    <n v="0"/>
    <m/>
    <m/>
    <m/>
    <n v="9"/>
    <s v="   "/>
    <s v="   "/>
    <n v="0.9"/>
    <n v="0.9"/>
    <n v="0.9"/>
    <n v="0.9"/>
  </r>
  <r>
    <x v="78"/>
    <x v="1"/>
    <x v="0"/>
    <x v="35"/>
    <x v="1"/>
    <x v="1"/>
    <n v="10"/>
    <n v="0"/>
    <n v="0"/>
    <n v="0"/>
    <n v="0"/>
    <n v="0"/>
    <n v="0"/>
    <n v="0"/>
    <n v="0"/>
    <n v="0"/>
    <n v="0"/>
    <n v="0"/>
    <n v="0"/>
    <n v="0"/>
    <n v="0"/>
    <n v="0"/>
    <n v="0"/>
    <n v="0"/>
    <n v="10"/>
    <n v="7"/>
    <m/>
    <m/>
    <m/>
    <m/>
    <m/>
    <m/>
    <m/>
    <n v="0"/>
    <m/>
    <m/>
    <m/>
    <m/>
    <n v="0"/>
    <m/>
    <m/>
    <m/>
    <m/>
    <n v="0"/>
    <m/>
    <m/>
    <m/>
    <n v="7"/>
    <s v="   "/>
    <s v="   "/>
    <n v="0.7"/>
    <n v="0.7"/>
    <n v="0.7"/>
    <n v="0.7"/>
  </r>
  <r>
    <x v="79"/>
    <x v="1"/>
    <x v="0"/>
    <x v="36"/>
    <x v="0"/>
    <x v="0"/>
    <n v="8"/>
    <n v="0"/>
    <n v="0"/>
    <n v="0"/>
    <n v="1"/>
    <n v="0"/>
    <n v="0"/>
    <n v="0"/>
    <n v="1"/>
    <n v="1"/>
    <n v="0"/>
    <n v="1"/>
    <n v="1"/>
    <n v="0"/>
    <n v="0"/>
    <n v="0"/>
    <n v="1"/>
    <n v="8"/>
    <n v="9"/>
    <n v="7"/>
    <m/>
    <m/>
    <m/>
    <m/>
    <m/>
    <m/>
    <m/>
    <n v="0"/>
    <n v="6"/>
    <m/>
    <n v="4"/>
    <m/>
    <n v="4"/>
    <m/>
    <m/>
    <m/>
    <m/>
    <n v="0"/>
    <m/>
    <m/>
    <s v="Overbezetting door foutparkeren"/>
    <n v="11"/>
    <n v="0"/>
    <n v="0.75"/>
    <n v="0.875"/>
    <n v="1.375"/>
    <n v="1.2222222222222223"/>
    <n v="1.2222222222222223"/>
  </r>
  <r>
    <x v="79"/>
    <x v="1"/>
    <x v="0"/>
    <x v="36"/>
    <x v="1"/>
    <x v="1"/>
    <n v="8"/>
    <n v="0"/>
    <n v="0"/>
    <n v="0"/>
    <n v="1"/>
    <n v="0"/>
    <n v="0"/>
    <n v="0"/>
    <n v="1"/>
    <n v="1"/>
    <n v="0"/>
    <n v="1"/>
    <n v="1"/>
    <n v="0"/>
    <n v="0"/>
    <n v="0"/>
    <n v="1"/>
    <n v="8"/>
    <n v="9"/>
    <n v="8"/>
    <m/>
    <m/>
    <m/>
    <m/>
    <m/>
    <m/>
    <m/>
    <n v="0"/>
    <n v="4"/>
    <m/>
    <n v="4"/>
    <s v="weg te smal"/>
    <n v="4"/>
    <m/>
    <m/>
    <m/>
    <m/>
    <n v="0"/>
    <m/>
    <m/>
    <s v="Overbezetting door foutparkeren"/>
    <n v="12"/>
    <n v="0"/>
    <n v="0.5"/>
    <n v="1"/>
    <n v="1.5"/>
    <n v="1.3333333333333333"/>
    <n v="1.3333333333333333"/>
  </r>
  <r>
    <x v="80"/>
    <x v="1"/>
    <x v="0"/>
    <x v="37"/>
    <x v="0"/>
    <x v="0"/>
    <n v="0"/>
    <n v="0"/>
    <n v="0"/>
    <n v="0"/>
    <n v="0"/>
    <n v="0"/>
    <n v="0"/>
    <n v="0"/>
    <n v="0"/>
    <n v="1"/>
    <n v="0"/>
    <n v="0"/>
    <n v="0"/>
    <n v="0"/>
    <n v="0"/>
    <n v="0"/>
    <n v="0"/>
    <n v="1"/>
    <n v="0"/>
    <m/>
    <m/>
    <m/>
    <m/>
    <m/>
    <m/>
    <m/>
    <m/>
    <n v="0"/>
    <m/>
    <m/>
    <n v="3"/>
    <s v="Voor inrit of garage"/>
    <n v="3"/>
    <m/>
    <m/>
    <m/>
    <m/>
    <n v="0"/>
    <m/>
    <m/>
    <m/>
    <n v="3"/>
    <s v="   "/>
    <n v="0"/>
    <s v="   "/>
    <s v="  "/>
    <s v="  "/>
    <s v="  "/>
  </r>
  <r>
    <x v="80"/>
    <x v="1"/>
    <x v="0"/>
    <x v="37"/>
    <x v="1"/>
    <x v="1"/>
    <n v="0"/>
    <n v="0"/>
    <n v="0"/>
    <n v="0"/>
    <n v="0"/>
    <n v="0"/>
    <n v="0"/>
    <n v="0"/>
    <n v="0"/>
    <n v="1"/>
    <n v="0"/>
    <n v="0"/>
    <n v="0"/>
    <n v="0"/>
    <n v="0"/>
    <n v="0"/>
    <n v="0"/>
    <n v="1"/>
    <n v="0"/>
    <m/>
    <m/>
    <m/>
    <m/>
    <m/>
    <m/>
    <m/>
    <m/>
    <n v="0"/>
    <m/>
    <m/>
    <n v="2"/>
    <s v="Voor inrit of garage"/>
    <n v="2"/>
    <m/>
    <m/>
    <m/>
    <m/>
    <n v="0"/>
    <m/>
    <m/>
    <s v="Overbezetting door foutparkeren"/>
    <n v="2"/>
    <s v="   "/>
    <n v="0"/>
    <s v="   "/>
    <s v="  "/>
    <s v="  "/>
    <s v="  "/>
  </r>
  <r>
    <x v="81"/>
    <x v="1"/>
    <x v="0"/>
    <x v="38"/>
    <x v="0"/>
    <x v="0"/>
    <n v="24"/>
    <n v="0"/>
    <n v="0"/>
    <n v="0"/>
    <n v="0"/>
    <n v="0"/>
    <n v="0"/>
    <n v="0"/>
    <n v="0"/>
    <n v="3"/>
    <n v="1"/>
    <n v="1"/>
    <n v="0"/>
    <n v="1"/>
    <n v="0"/>
    <n v="0"/>
    <n v="0"/>
    <n v="8"/>
    <n v="24"/>
    <n v="20"/>
    <m/>
    <m/>
    <m/>
    <m/>
    <m/>
    <m/>
    <m/>
    <n v="0"/>
    <n v="3"/>
    <m/>
    <m/>
    <m/>
    <n v="0"/>
    <m/>
    <m/>
    <m/>
    <m/>
    <n v="0"/>
    <m/>
    <m/>
    <m/>
    <n v="20"/>
    <s v="   "/>
    <n v="0.375"/>
    <n v="0.83333333333333337"/>
    <n v="0.83333333333333337"/>
    <n v="0.83333333333333337"/>
    <n v="0.83333333333333337"/>
  </r>
  <r>
    <x v="81"/>
    <x v="1"/>
    <x v="0"/>
    <x v="38"/>
    <x v="1"/>
    <x v="1"/>
    <n v="24"/>
    <n v="0"/>
    <n v="0"/>
    <n v="0"/>
    <n v="0"/>
    <n v="0"/>
    <n v="0"/>
    <n v="0"/>
    <n v="0"/>
    <n v="3"/>
    <n v="1"/>
    <n v="1"/>
    <n v="0"/>
    <n v="1"/>
    <n v="0"/>
    <n v="0"/>
    <n v="0"/>
    <n v="8"/>
    <n v="24"/>
    <n v="13"/>
    <m/>
    <m/>
    <m/>
    <m/>
    <m/>
    <m/>
    <m/>
    <n v="0"/>
    <n v="1"/>
    <m/>
    <n v="2"/>
    <s v="weg te smal"/>
    <n v="2"/>
    <m/>
    <m/>
    <m/>
    <m/>
    <n v="0"/>
    <m/>
    <m/>
    <m/>
    <n v="15"/>
    <s v="   "/>
    <n v="0.125"/>
    <n v="0.54166666666666663"/>
    <n v="0.625"/>
    <n v="0.625"/>
    <n v="0.625"/>
  </r>
  <r>
    <x v="82"/>
    <x v="1"/>
    <x v="0"/>
    <x v="39"/>
    <x v="0"/>
    <x v="0"/>
    <n v="0"/>
    <n v="0"/>
    <n v="0"/>
    <n v="0"/>
    <n v="0"/>
    <n v="0"/>
    <n v="0"/>
    <n v="0"/>
    <n v="0"/>
    <n v="1"/>
    <n v="0"/>
    <n v="2"/>
    <n v="0"/>
    <n v="0"/>
    <n v="0"/>
    <n v="0"/>
    <n v="0"/>
    <n v="3"/>
    <n v="0"/>
    <m/>
    <m/>
    <m/>
    <m/>
    <m/>
    <m/>
    <m/>
    <m/>
    <n v="0"/>
    <n v="2"/>
    <m/>
    <m/>
    <m/>
    <n v="0"/>
    <m/>
    <m/>
    <m/>
    <m/>
    <n v="0"/>
    <m/>
    <m/>
    <m/>
    <n v="0"/>
    <s v="   "/>
    <n v="0.66666666666666663"/>
    <s v="   "/>
    <s v="   "/>
    <s v="   "/>
    <s v="   "/>
  </r>
  <r>
    <x v="82"/>
    <x v="1"/>
    <x v="0"/>
    <x v="39"/>
    <x v="1"/>
    <x v="1"/>
    <n v="0"/>
    <n v="0"/>
    <n v="0"/>
    <n v="0"/>
    <n v="0"/>
    <n v="0"/>
    <n v="0"/>
    <n v="0"/>
    <n v="0"/>
    <n v="1"/>
    <n v="0"/>
    <n v="2"/>
    <n v="0"/>
    <n v="0"/>
    <n v="0"/>
    <n v="0"/>
    <n v="0"/>
    <n v="3"/>
    <n v="0"/>
    <m/>
    <m/>
    <m/>
    <m/>
    <m/>
    <m/>
    <m/>
    <m/>
    <n v="0"/>
    <n v="2"/>
    <m/>
    <m/>
    <m/>
    <n v="0"/>
    <m/>
    <m/>
    <m/>
    <m/>
    <n v="0"/>
    <m/>
    <m/>
    <m/>
    <n v="0"/>
    <s v="   "/>
    <n v="0.66666666666666663"/>
    <s v="   "/>
    <s v="   "/>
    <s v="   "/>
    <s v="   "/>
  </r>
  <r>
    <x v="83"/>
    <x v="1"/>
    <x v="0"/>
    <x v="30"/>
    <x v="0"/>
    <x v="0"/>
    <n v="0"/>
    <n v="6"/>
    <n v="0"/>
    <n v="0"/>
    <n v="0"/>
    <n v="0"/>
    <n v="0"/>
    <n v="0"/>
    <n v="0"/>
    <n v="0"/>
    <n v="0"/>
    <n v="0"/>
    <n v="0"/>
    <n v="0"/>
    <n v="0"/>
    <n v="0"/>
    <n v="0"/>
    <n v="0"/>
    <n v="6"/>
    <m/>
    <n v="5"/>
    <m/>
    <m/>
    <m/>
    <m/>
    <m/>
    <m/>
    <n v="0"/>
    <m/>
    <m/>
    <m/>
    <m/>
    <n v="0"/>
    <m/>
    <m/>
    <m/>
    <m/>
    <n v="0"/>
    <m/>
    <m/>
    <m/>
    <n v="5"/>
    <s v="   "/>
    <s v="   "/>
    <s v="   "/>
    <s v="  "/>
    <s v="  "/>
    <n v="0.83333333333333337"/>
  </r>
  <r>
    <x v="83"/>
    <x v="1"/>
    <x v="0"/>
    <x v="30"/>
    <x v="1"/>
    <x v="1"/>
    <n v="0"/>
    <n v="6"/>
    <n v="0"/>
    <n v="0"/>
    <n v="0"/>
    <n v="0"/>
    <n v="0"/>
    <n v="0"/>
    <n v="0"/>
    <n v="0"/>
    <n v="0"/>
    <n v="0"/>
    <n v="0"/>
    <n v="0"/>
    <n v="0"/>
    <n v="0"/>
    <n v="0"/>
    <n v="0"/>
    <n v="6"/>
    <m/>
    <n v="5"/>
    <m/>
    <m/>
    <m/>
    <m/>
    <m/>
    <m/>
    <n v="0"/>
    <m/>
    <m/>
    <m/>
    <m/>
    <n v="0"/>
    <m/>
    <m/>
    <m/>
    <m/>
    <n v="0"/>
    <m/>
    <m/>
    <m/>
    <n v="5"/>
    <s v="   "/>
    <s v="   "/>
    <s v="   "/>
    <s v="  "/>
    <s v="  "/>
    <n v="0.83333333333333337"/>
  </r>
  <r>
    <x v="84"/>
    <x v="1"/>
    <x v="0"/>
    <x v="36"/>
    <x v="0"/>
    <x v="0"/>
    <n v="0"/>
    <n v="0"/>
    <n v="0"/>
    <n v="0"/>
    <n v="0"/>
    <n v="0"/>
    <n v="0"/>
    <n v="0"/>
    <n v="0"/>
    <n v="2"/>
    <n v="0"/>
    <n v="0"/>
    <n v="0"/>
    <n v="1"/>
    <n v="0"/>
    <n v="0"/>
    <n v="0"/>
    <n v="4"/>
    <n v="0"/>
    <m/>
    <m/>
    <m/>
    <m/>
    <m/>
    <m/>
    <m/>
    <m/>
    <n v="0"/>
    <m/>
    <n v="1"/>
    <n v="2"/>
    <s v="weg te smal"/>
    <n v="3"/>
    <m/>
    <m/>
    <m/>
    <m/>
    <n v="0"/>
    <m/>
    <m/>
    <s v="Overbezetting door foutparkeren"/>
    <n v="3"/>
    <s v="   "/>
    <n v="0"/>
    <s v="   "/>
    <s v="  "/>
    <s v="  "/>
    <s v="  "/>
  </r>
  <r>
    <x v="84"/>
    <x v="1"/>
    <x v="0"/>
    <x v="36"/>
    <x v="1"/>
    <x v="1"/>
    <n v="0"/>
    <n v="0"/>
    <n v="0"/>
    <n v="0"/>
    <n v="0"/>
    <n v="0"/>
    <n v="0"/>
    <n v="0"/>
    <n v="0"/>
    <n v="2"/>
    <n v="0"/>
    <n v="0"/>
    <n v="0"/>
    <n v="1"/>
    <n v="0"/>
    <n v="0"/>
    <n v="0"/>
    <n v="4"/>
    <n v="0"/>
    <m/>
    <m/>
    <m/>
    <m/>
    <m/>
    <m/>
    <m/>
    <m/>
    <n v="0"/>
    <n v="1"/>
    <m/>
    <m/>
    <m/>
    <n v="0"/>
    <m/>
    <m/>
    <m/>
    <m/>
    <n v="0"/>
    <m/>
    <m/>
    <m/>
    <n v="0"/>
    <s v="   "/>
    <n v="0.25"/>
    <s v="   "/>
    <s v="   "/>
    <s v="   "/>
    <s v="   "/>
  </r>
  <r>
    <x v="85"/>
    <x v="1"/>
    <x v="0"/>
    <x v="38"/>
    <x v="0"/>
    <x v="0"/>
    <n v="8"/>
    <n v="0"/>
    <n v="0"/>
    <n v="0"/>
    <n v="0"/>
    <n v="0"/>
    <n v="0"/>
    <n v="0"/>
    <n v="0"/>
    <n v="1"/>
    <n v="1"/>
    <n v="0"/>
    <n v="0"/>
    <n v="1"/>
    <n v="0"/>
    <n v="0"/>
    <n v="0"/>
    <n v="5"/>
    <n v="8"/>
    <n v="5"/>
    <m/>
    <m/>
    <m/>
    <m/>
    <m/>
    <m/>
    <m/>
    <n v="0"/>
    <n v="4"/>
    <m/>
    <m/>
    <m/>
    <n v="0"/>
    <m/>
    <m/>
    <m/>
    <m/>
    <n v="0"/>
    <m/>
    <m/>
    <m/>
    <n v="5"/>
    <s v="   "/>
    <n v="0.8"/>
    <n v="0.625"/>
    <n v="0.625"/>
    <n v="0.625"/>
    <n v="0.625"/>
  </r>
  <r>
    <x v="85"/>
    <x v="1"/>
    <x v="0"/>
    <x v="38"/>
    <x v="1"/>
    <x v="1"/>
    <n v="8"/>
    <n v="0"/>
    <n v="0"/>
    <n v="0"/>
    <n v="0"/>
    <n v="0"/>
    <n v="0"/>
    <n v="0"/>
    <n v="0"/>
    <n v="1"/>
    <n v="1"/>
    <n v="0"/>
    <n v="0"/>
    <n v="1"/>
    <n v="0"/>
    <n v="0"/>
    <n v="0"/>
    <n v="5"/>
    <n v="8"/>
    <n v="3"/>
    <m/>
    <m/>
    <m/>
    <m/>
    <m/>
    <m/>
    <m/>
    <n v="0"/>
    <n v="2"/>
    <m/>
    <m/>
    <m/>
    <n v="0"/>
    <m/>
    <m/>
    <m/>
    <m/>
    <n v="0"/>
    <m/>
    <m/>
    <m/>
    <n v="3"/>
    <s v="   "/>
    <n v="0.4"/>
    <n v="0.375"/>
    <n v="0.375"/>
    <n v="0.375"/>
    <n v="0.375"/>
  </r>
  <r>
    <x v="86"/>
    <x v="1"/>
    <x v="0"/>
    <x v="39"/>
    <x v="0"/>
    <x v="0"/>
    <n v="13"/>
    <n v="0"/>
    <n v="0"/>
    <n v="0"/>
    <n v="0"/>
    <n v="0"/>
    <n v="0"/>
    <n v="0"/>
    <n v="0"/>
    <n v="0"/>
    <n v="0"/>
    <n v="0"/>
    <n v="0"/>
    <n v="0"/>
    <n v="0"/>
    <n v="0"/>
    <n v="2"/>
    <n v="8"/>
    <n v="13"/>
    <n v="7"/>
    <m/>
    <m/>
    <m/>
    <m/>
    <m/>
    <m/>
    <m/>
    <n v="0"/>
    <n v="3"/>
    <m/>
    <m/>
    <m/>
    <n v="0"/>
    <m/>
    <m/>
    <m/>
    <m/>
    <n v="0"/>
    <m/>
    <m/>
    <m/>
    <n v="7"/>
    <s v="   "/>
    <n v="0.375"/>
    <n v="0.53846153846153844"/>
    <n v="0.53846153846153844"/>
    <n v="0.53846153846153844"/>
    <n v="0.53846153846153844"/>
  </r>
  <r>
    <x v="86"/>
    <x v="1"/>
    <x v="0"/>
    <x v="39"/>
    <x v="1"/>
    <x v="1"/>
    <n v="13"/>
    <n v="0"/>
    <n v="0"/>
    <n v="0"/>
    <n v="0"/>
    <n v="0"/>
    <n v="0"/>
    <n v="0"/>
    <n v="0"/>
    <n v="0"/>
    <n v="0"/>
    <n v="0"/>
    <n v="0"/>
    <n v="0"/>
    <n v="0"/>
    <n v="0"/>
    <n v="2"/>
    <n v="8"/>
    <n v="13"/>
    <n v="7"/>
    <m/>
    <m/>
    <m/>
    <m/>
    <m/>
    <m/>
    <m/>
    <n v="0"/>
    <n v="3"/>
    <m/>
    <m/>
    <m/>
    <n v="0"/>
    <m/>
    <m/>
    <m/>
    <m/>
    <n v="0"/>
    <m/>
    <m/>
    <m/>
    <n v="7"/>
    <s v="   "/>
    <n v="0.375"/>
    <n v="0.53846153846153844"/>
    <n v="0.53846153846153844"/>
    <n v="0.53846153846153844"/>
    <n v="0.53846153846153844"/>
  </r>
  <r>
    <x v="87"/>
    <x v="1"/>
    <x v="0"/>
    <x v="30"/>
    <x v="0"/>
    <x v="0"/>
    <n v="4"/>
    <n v="0"/>
    <n v="0"/>
    <n v="0"/>
    <n v="0"/>
    <n v="0"/>
    <n v="0"/>
    <n v="0"/>
    <n v="0"/>
    <n v="0"/>
    <n v="1"/>
    <n v="0"/>
    <n v="0"/>
    <n v="0"/>
    <n v="0"/>
    <n v="0"/>
    <n v="0"/>
    <n v="2"/>
    <n v="4"/>
    <n v="4"/>
    <m/>
    <m/>
    <m/>
    <m/>
    <m/>
    <m/>
    <m/>
    <n v="0"/>
    <n v="1"/>
    <m/>
    <n v="3"/>
    <s v="weg te smal"/>
    <n v="3"/>
    <m/>
    <m/>
    <m/>
    <m/>
    <n v="0"/>
    <m/>
    <m/>
    <s v="Overbezetting door foutparkeren"/>
    <n v="7"/>
    <s v="   "/>
    <n v="0.5"/>
    <n v="1"/>
    <n v="1.75"/>
    <n v="1.75"/>
    <n v="1.75"/>
  </r>
  <r>
    <x v="87"/>
    <x v="1"/>
    <x v="0"/>
    <x v="30"/>
    <x v="1"/>
    <x v="1"/>
    <n v="4"/>
    <n v="0"/>
    <n v="0"/>
    <n v="0"/>
    <n v="0"/>
    <n v="0"/>
    <n v="0"/>
    <n v="0"/>
    <n v="0"/>
    <n v="0"/>
    <n v="1"/>
    <n v="0"/>
    <n v="0"/>
    <n v="0"/>
    <n v="0"/>
    <n v="0"/>
    <n v="0"/>
    <n v="2"/>
    <n v="4"/>
    <n v="4"/>
    <m/>
    <m/>
    <m/>
    <m/>
    <m/>
    <m/>
    <m/>
    <n v="0"/>
    <m/>
    <m/>
    <n v="3"/>
    <s v="weg te smal"/>
    <n v="3"/>
    <m/>
    <m/>
    <m/>
    <m/>
    <n v="0"/>
    <m/>
    <m/>
    <s v="Overbezetting door foutparkeren"/>
    <n v="7"/>
    <s v="   "/>
    <n v="0"/>
    <n v="1"/>
    <n v="1.75"/>
    <n v="1.75"/>
    <n v="1.75"/>
  </r>
  <r>
    <x v="88"/>
    <x v="1"/>
    <x v="0"/>
    <x v="36"/>
    <x v="1"/>
    <x v="1"/>
    <n v="23"/>
    <n v="0"/>
    <n v="0"/>
    <n v="0"/>
    <n v="0"/>
    <n v="0"/>
    <n v="0"/>
    <n v="0"/>
    <n v="0"/>
    <n v="0"/>
    <n v="0"/>
    <n v="0"/>
    <n v="0"/>
    <n v="0"/>
    <n v="0"/>
    <n v="0"/>
    <n v="0"/>
    <n v="0"/>
    <n v="23"/>
    <n v="22"/>
    <m/>
    <m/>
    <m/>
    <m/>
    <m/>
    <m/>
    <m/>
    <n v="0"/>
    <m/>
    <m/>
    <m/>
    <m/>
    <n v="0"/>
    <m/>
    <m/>
    <m/>
    <m/>
    <n v="0"/>
    <m/>
    <m/>
    <m/>
    <n v="22"/>
    <s v="   "/>
    <s v="   "/>
    <n v="0.95652173913043481"/>
    <n v="0.95652173913043481"/>
    <n v="0.95652173913043481"/>
    <n v="0.95652173913043481"/>
  </r>
  <r>
    <x v="88"/>
    <x v="1"/>
    <x v="0"/>
    <x v="36"/>
    <x v="0"/>
    <x v="0"/>
    <n v="23"/>
    <n v="0"/>
    <n v="0"/>
    <n v="0"/>
    <n v="0"/>
    <n v="0"/>
    <n v="0"/>
    <n v="0"/>
    <n v="0"/>
    <n v="0"/>
    <n v="0"/>
    <n v="0"/>
    <n v="0"/>
    <n v="0"/>
    <n v="0"/>
    <n v="0"/>
    <n v="0"/>
    <n v="0"/>
    <n v="23"/>
    <n v="22"/>
    <m/>
    <m/>
    <m/>
    <m/>
    <m/>
    <m/>
    <m/>
    <n v="0"/>
    <m/>
    <m/>
    <m/>
    <m/>
    <n v="0"/>
    <m/>
    <m/>
    <m/>
    <m/>
    <n v="0"/>
    <m/>
    <m/>
    <m/>
    <n v="22"/>
    <s v="   "/>
    <s v="   "/>
    <n v="0.95652173913043481"/>
    <n v="0.95652173913043481"/>
    <n v="0.95652173913043481"/>
    <n v="0.95652173913043481"/>
  </r>
  <r>
    <x v="89"/>
    <x v="1"/>
    <x v="0"/>
    <x v="34"/>
    <x v="0"/>
    <x v="0"/>
    <n v="4"/>
    <n v="0"/>
    <n v="0"/>
    <n v="0"/>
    <n v="0"/>
    <n v="0"/>
    <n v="0"/>
    <n v="0"/>
    <n v="0"/>
    <n v="1"/>
    <n v="0"/>
    <n v="2"/>
    <n v="0"/>
    <n v="0"/>
    <n v="0"/>
    <n v="0"/>
    <n v="0"/>
    <n v="3"/>
    <n v="4"/>
    <n v="3"/>
    <m/>
    <m/>
    <m/>
    <m/>
    <m/>
    <m/>
    <m/>
    <n v="0"/>
    <n v="3"/>
    <m/>
    <m/>
    <m/>
    <n v="0"/>
    <m/>
    <m/>
    <m/>
    <m/>
    <n v="0"/>
    <m/>
    <m/>
    <m/>
    <n v="3"/>
    <s v="   "/>
    <n v="1"/>
    <n v="0.75"/>
    <n v="0.75"/>
    <n v="0.75"/>
    <n v="0.75"/>
  </r>
  <r>
    <x v="89"/>
    <x v="1"/>
    <x v="0"/>
    <x v="34"/>
    <x v="1"/>
    <x v="1"/>
    <n v="4"/>
    <n v="0"/>
    <n v="0"/>
    <n v="0"/>
    <n v="0"/>
    <n v="0"/>
    <n v="0"/>
    <n v="0"/>
    <n v="0"/>
    <n v="1"/>
    <n v="0"/>
    <n v="2"/>
    <n v="0"/>
    <n v="0"/>
    <n v="0"/>
    <n v="0"/>
    <n v="0"/>
    <n v="3"/>
    <n v="4"/>
    <n v="2"/>
    <m/>
    <m/>
    <m/>
    <m/>
    <m/>
    <m/>
    <m/>
    <n v="0"/>
    <n v="3"/>
    <m/>
    <m/>
    <m/>
    <n v="0"/>
    <m/>
    <m/>
    <m/>
    <m/>
    <n v="0"/>
    <m/>
    <m/>
    <m/>
    <n v="2"/>
    <s v="   "/>
    <n v="1"/>
    <n v="0.5"/>
    <n v="0.5"/>
    <n v="0.5"/>
    <n v="0.5"/>
  </r>
  <r>
    <x v="90"/>
    <x v="1"/>
    <x v="0"/>
    <x v="25"/>
    <x v="0"/>
    <x v="0"/>
    <n v="13"/>
    <n v="0"/>
    <n v="0"/>
    <n v="0"/>
    <n v="0"/>
    <n v="0"/>
    <n v="0"/>
    <n v="0"/>
    <n v="0"/>
    <n v="0"/>
    <n v="0"/>
    <n v="0"/>
    <n v="0"/>
    <n v="0"/>
    <n v="0"/>
    <n v="0"/>
    <n v="0"/>
    <n v="0"/>
    <n v="13"/>
    <n v="12"/>
    <m/>
    <m/>
    <m/>
    <m/>
    <m/>
    <m/>
    <m/>
    <n v="0"/>
    <m/>
    <m/>
    <n v="1"/>
    <s v="Voor inrit of garage"/>
    <n v="1"/>
    <m/>
    <m/>
    <m/>
    <m/>
    <n v="0"/>
    <m/>
    <m/>
    <m/>
    <n v="13"/>
    <s v="   "/>
    <s v="   "/>
    <n v="0.92307692307692313"/>
    <n v="1"/>
    <n v="1"/>
    <n v="1"/>
  </r>
  <r>
    <x v="90"/>
    <x v="1"/>
    <x v="0"/>
    <x v="25"/>
    <x v="1"/>
    <x v="1"/>
    <n v="13"/>
    <n v="0"/>
    <n v="0"/>
    <n v="0"/>
    <n v="0"/>
    <n v="0"/>
    <n v="0"/>
    <n v="0"/>
    <n v="0"/>
    <n v="0"/>
    <n v="0"/>
    <n v="0"/>
    <n v="0"/>
    <n v="0"/>
    <n v="0"/>
    <n v="0"/>
    <n v="0"/>
    <n v="0"/>
    <n v="13"/>
    <n v="10"/>
    <m/>
    <m/>
    <m/>
    <m/>
    <m/>
    <m/>
    <m/>
    <n v="0"/>
    <m/>
    <m/>
    <n v="1"/>
    <s v="Voor inrit of garage"/>
    <n v="1"/>
    <n v="1"/>
    <m/>
    <m/>
    <s v="caravan(s)"/>
    <n v="1"/>
    <m/>
    <m/>
    <m/>
    <n v="12"/>
    <s v="   "/>
    <s v="   "/>
    <n v="0.84615384615384615"/>
    <n v="0.92307692307692313"/>
    <n v="0.92307692307692313"/>
    <n v="0.92307692307692313"/>
  </r>
  <r>
    <x v="91"/>
    <x v="1"/>
    <x v="0"/>
    <x v="35"/>
    <x v="0"/>
    <x v="0"/>
    <n v="0"/>
    <n v="0"/>
    <n v="0"/>
    <n v="0"/>
    <n v="0"/>
    <n v="0"/>
    <n v="0"/>
    <n v="0"/>
    <n v="0"/>
    <n v="0"/>
    <n v="2"/>
    <n v="0"/>
    <n v="2"/>
    <n v="0"/>
    <n v="0"/>
    <n v="0"/>
    <n v="0"/>
    <n v="8"/>
    <n v="0"/>
    <m/>
    <m/>
    <m/>
    <m/>
    <m/>
    <m/>
    <m/>
    <m/>
    <n v="0"/>
    <n v="7"/>
    <m/>
    <m/>
    <m/>
    <n v="0"/>
    <m/>
    <m/>
    <m/>
    <m/>
    <n v="0"/>
    <m/>
    <m/>
    <m/>
    <n v="0"/>
    <s v="   "/>
    <n v="0.875"/>
    <s v="   "/>
    <s v="   "/>
    <s v="   "/>
    <s v="   "/>
  </r>
  <r>
    <x v="91"/>
    <x v="1"/>
    <x v="0"/>
    <x v="35"/>
    <x v="1"/>
    <x v="1"/>
    <n v="0"/>
    <n v="0"/>
    <n v="0"/>
    <n v="0"/>
    <n v="0"/>
    <n v="0"/>
    <n v="0"/>
    <n v="0"/>
    <n v="0"/>
    <n v="0"/>
    <n v="2"/>
    <n v="0"/>
    <n v="2"/>
    <n v="0"/>
    <n v="0"/>
    <n v="0"/>
    <n v="0"/>
    <n v="8"/>
    <n v="0"/>
    <m/>
    <m/>
    <m/>
    <m/>
    <m/>
    <m/>
    <m/>
    <m/>
    <n v="0"/>
    <n v="5"/>
    <m/>
    <m/>
    <m/>
    <n v="0"/>
    <m/>
    <m/>
    <m/>
    <m/>
    <n v="0"/>
    <m/>
    <m/>
    <m/>
    <n v="0"/>
    <s v="   "/>
    <n v="0.625"/>
    <s v="   "/>
    <s v="   "/>
    <s v="   "/>
    <s v="   "/>
  </r>
  <r>
    <x v="92"/>
    <x v="1"/>
    <x v="0"/>
    <x v="25"/>
    <x v="0"/>
    <x v="0"/>
    <n v="0"/>
    <n v="0"/>
    <n v="0"/>
    <n v="0"/>
    <n v="0"/>
    <n v="0"/>
    <n v="0"/>
    <n v="0"/>
    <n v="0"/>
    <n v="0"/>
    <n v="0"/>
    <n v="0"/>
    <n v="1"/>
    <n v="1"/>
    <n v="1"/>
    <n v="0"/>
    <n v="0"/>
    <n v="8"/>
    <n v="0"/>
    <m/>
    <m/>
    <m/>
    <m/>
    <m/>
    <m/>
    <m/>
    <m/>
    <n v="0"/>
    <n v="4"/>
    <m/>
    <m/>
    <m/>
    <n v="0"/>
    <m/>
    <m/>
    <m/>
    <m/>
    <n v="0"/>
    <m/>
    <m/>
    <m/>
    <n v="0"/>
    <s v="   "/>
    <n v="0.5"/>
    <s v="   "/>
    <s v="   "/>
    <s v="   "/>
    <s v="   "/>
  </r>
  <r>
    <x v="92"/>
    <x v="1"/>
    <x v="0"/>
    <x v="25"/>
    <x v="1"/>
    <x v="1"/>
    <n v="0"/>
    <n v="0"/>
    <n v="0"/>
    <n v="0"/>
    <n v="0"/>
    <n v="0"/>
    <n v="0"/>
    <n v="0"/>
    <n v="0"/>
    <n v="0"/>
    <n v="0"/>
    <n v="0"/>
    <n v="1"/>
    <n v="1"/>
    <n v="1"/>
    <n v="0"/>
    <n v="0"/>
    <n v="8"/>
    <n v="0"/>
    <m/>
    <m/>
    <m/>
    <m/>
    <m/>
    <m/>
    <m/>
    <m/>
    <n v="0"/>
    <n v="3"/>
    <m/>
    <m/>
    <m/>
    <n v="0"/>
    <m/>
    <m/>
    <m/>
    <m/>
    <n v="0"/>
    <m/>
    <m/>
    <m/>
    <n v="0"/>
    <s v="   "/>
    <n v="0.375"/>
    <s v="   "/>
    <s v="   "/>
    <s v="   "/>
    <s v="   "/>
  </r>
  <r>
    <x v="93"/>
    <x v="1"/>
    <x v="0"/>
    <x v="40"/>
    <x v="0"/>
    <x v="0"/>
    <n v="25"/>
    <n v="0"/>
    <n v="0"/>
    <n v="1"/>
    <n v="0"/>
    <n v="0"/>
    <n v="0"/>
    <n v="0"/>
    <n v="1"/>
    <n v="2"/>
    <n v="0"/>
    <n v="0"/>
    <n v="0"/>
    <n v="0"/>
    <n v="0"/>
    <n v="0"/>
    <n v="0"/>
    <n v="2"/>
    <n v="26"/>
    <n v="25"/>
    <m/>
    <m/>
    <n v="1"/>
    <m/>
    <m/>
    <m/>
    <m/>
    <n v="1"/>
    <n v="2"/>
    <m/>
    <n v="6"/>
    <s v="Op stoep of gras"/>
    <n v="6"/>
    <m/>
    <m/>
    <m/>
    <m/>
    <n v="0"/>
    <m/>
    <m/>
    <s v="Overbezetting door foutparkeren"/>
    <n v="32"/>
    <n v="1"/>
    <n v="1"/>
    <n v="1"/>
    <n v="1.24"/>
    <n v="1.2307692307692308"/>
    <n v="1.2307692307692308"/>
  </r>
  <r>
    <x v="93"/>
    <x v="1"/>
    <x v="0"/>
    <x v="40"/>
    <x v="1"/>
    <x v="1"/>
    <n v="25"/>
    <n v="0"/>
    <n v="0"/>
    <n v="1"/>
    <n v="0"/>
    <n v="0"/>
    <n v="0"/>
    <n v="0"/>
    <n v="1"/>
    <n v="2"/>
    <n v="0"/>
    <n v="0"/>
    <n v="0"/>
    <n v="0"/>
    <n v="0"/>
    <n v="0"/>
    <n v="0"/>
    <n v="2"/>
    <n v="26"/>
    <n v="21"/>
    <m/>
    <m/>
    <n v="1"/>
    <m/>
    <m/>
    <m/>
    <m/>
    <n v="1"/>
    <m/>
    <m/>
    <n v="4"/>
    <s v="Op stoep of gras"/>
    <n v="4"/>
    <n v="3"/>
    <m/>
    <m/>
    <s v="combinatie"/>
    <n v="3"/>
    <m/>
    <m/>
    <s v="Overbezetting door foutparkeren"/>
    <n v="29"/>
    <n v="1"/>
    <n v="0"/>
    <n v="0.96"/>
    <n v="1.1200000000000001"/>
    <n v="1.1153846153846154"/>
    <n v="1.1153846153846154"/>
  </r>
  <r>
    <x v="94"/>
    <x v="1"/>
    <x v="0"/>
    <x v="41"/>
    <x v="0"/>
    <x v="0"/>
    <n v="43"/>
    <n v="0"/>
    <n v="0"/>
    <n v="1"/>
    <n v="0"/>
    <n v="0"/>
    <n v="0"/>
    <n v="0"/>
    <n v="1"/>
    <n v="6"/>
    <n v="4"/>
    <n v="0"/>
    <n v="0"/>
    <n v="0"/>
    <n v="0"/>
    <n v="0"/>
    <n v="0"/>
    <n v="14"/>
    <n v="44"/>
    <n v="35"/>
    <m/>
    <m/>
    <n v="1"/>
    <m/>
    <m/>
    <m/>
    <m/>
    <n v="1"/>
    <n v="7"/>
    <m/>
    <n v="2"/>
    <s v="combinatie"/>
    <n v="2"/>
    <m/>
    <m/>
    <m/>
    <m/>
    <n v="0"/>
    <m/>
    <m/>
    <m/>
    <n v="38"/>
    <n v="1"/>
    <n v="0.5"/>
    <n v="0.81395348837209303"/>
    <n v="0.86046511627906974"/>
    <n v="0.86363636363636365"/>
    <n v="0.86363636363636365"/>
  </r>
  <r>
    <x v="94"/>
    <x v="1"/>
    <x v="0"/>
    <x v="41"/>
    <x v="1"/>
    <x v="1"/>
    <n v="43"/>
    <n v="0"/>
    <n v="0"/>
    <n v="1"/>
    <n v="0"/>
    <n v="0"/>
    <n v="0"/>
    <n v="0"/>
    <n v="1"/>
    <n v="6"/>
    <n v="4"/>
    <n v="0"/>
    <n v="0"/>
    <n v="0"/>
    <n v="0"/>
    <n v="0"/>
    <n v="0"/>
    <n v="14"/>
    <n v="44"/>
    <n v="34"/>
    <m/>
    <m/>
    <m/>
    <m/>
    <m/>
    <m/>
    <m/>
    <n v="0"/>
    <n v="7"/>
    <m/>
    <n v="4"/>
    <s v="weg te smal"/>
    <n v="4"/>
    <m/>
    <m/>
    <m/>
    <m/>
    <n v="0"/>
    <m/>
    <m/>
    <m/>
    <n v="38"/>
    <n v="0"/>
    <n v="0.5"/>
    <n v="0.79069767441860461"/>
    <n v="0.88372093023255816"/>
    <n v="0.86363636363636365"/>
    <n v="0.86363636363636365"/>
  </r>
  <r>
    <x v="95"/>
    <x v="1"/>
    <x v="0"/>
    <x v="34"/>
    <x v="0"/>
    <x v="0"/>
    <n v="0"/>
    <n v="0"/>
    <n v="0"/>
    <n v="0"/>
    <n v="0"/>
    <n v="0"/>
    <n v="0"/>
    <n v="0"/>
    <n v="0"/>
    <n v="0"/>
    <n v="0"/>
    <n v="0"/>
    <n v="1"/>
    <n v="0"/>
    <n v="0"/>
    <n v="0"/>
    <n v="1"/>
    <n v="6"/>
    <n v="0"/>
    <m/>
    <m/>
    <m/>
    <m/>
    <m/>
    <m/>
    <m/>
    <m/>
    <n v="0"/>
    <n v="3"/>
    <m/>
    <m/>
    <m/>
    <n v="0"/>
    <m/>
    <m/>
    <m/>
    <m/>
    <n v="0"/>
    <m/>
    <m/>
    <m/>
    <n v="0"/>
    <s v="   "/>
    <n v="0.5"/>
    <s v="   "/>
    <s v="   "/>
    <s v="   "/>
    <s v="   "/>
  </r>
  <r>
    <x v="95"/>
    <x v="1"/>
    <x v="0"/>
    <x v="34"/>
    <x v="1"/>
    <x v="1"/>
    <n v="0"/>
    <n v="0"/>
    <n v="0"/>
    <n v="0"/>
    <n v="0"/>
    <n v="0"/>
    <n v="0"/>
    <n v="0"/>
    <n v="0"/>
    <n v="0"/>
    <n v="0"/>
    <n v="0"/>
    <n v="1"/>
    <n v="0"/>
    <n v="0"/>
    <n v="0"/>
    <n v="1"/>
    <n v="6"/>
    <n v="0"/>
    <m/>
    <m/>
    <m/>
    <m/>
    <m/>
    <m/>
    <m/>
    <m/>
    <n v="0"/>
    <n v="2"/>
    <m/>
    <m/>
    <m/>
    <n v="0"/>
    <m/>
    <m/>
    <m/>
    <m/>
    <n v="0"/>
    <m/>
    <m/>
    <m/>
    <n v="0"/>
    <s v="   "/>
    <n v="0.33333333333333331"/>
    <s v="   "/>
    <s v="   "/>
    <s v="   "/>
    <s v="   "/>
  </r>
  <r>
    <x v="96"/>
    <x v="1"/>
    <x v="0"/>
    <x v="42"/>
    <x v="0"/>
    <x v="0"/>
    <n v="0"/>
    <n v="0"/>
    <n v="0"/>
    <n v="0"/>
    <n v="0"/>
    <n v="0"/>
    <n v="0"/>
    <n v="0"/>
    <n v="0"/>
    <n v="0"/>
    <n v="0"/>
    <n v="0"/>
    <n v="0"/>
    <n v="0"/>
    <n v="0"/>
    <n v="0"/>
    <n v="0"/>
    <n v="0"/>
    <n v="0"/>
    <m/>
    <m/>
    <m/>
    <m/>
    <m/>
    <m/>
    <m/>
    <m/>
    <n v="0"/>
    <m/>
    <m/>
    <m/>
    <m/>
    <n v="0"/>
    <m/>
    <m/>
    <m/>
    <m/>
    <n v="0"/>
    <m/>
    <m/>
    <m/>
    <n v="0"/>
    <s v="   "/>
    <s v="   "/>
    <s v="   "/>
    <s v="   "/>
    <s v="   "/>
    <s v="   "/>
  </r>
  <r>
    <x v="96"/>
    <x v="1"/>
    <x v="0"/>
    <x v="42"/>
    <x v="1"/>
    <x v="1"/>
    <n v="0"/>
    <n v="0"/>
    <n v="0"/>
    <n v="0"/>
    <n v="0"/>
    <n v="0"/>
    <n v="0"/>
    <n v="0"/>
    <n v="0"/>
    <n v="0"/>
    <n v="0"/>
    <n v="0"/>
    <n v="0"/>
    <n v="0"/>
    <n v="0"/>
    <n v="0"/>
    <n v="0"/>
    <n v="0"/>
    <n v="0"/>
    <m/>
    <m/>
    <m/>
    <m/>
    <m/>
    <m/>
    <m/>
    <m/>
    <n v="0"/>
    <m/>
    <m/>
    <m/>
    <m/>
    <n v="0"/>
    <m/>
    <m/>
    <m/>
    <m/>
    <n v="0"/>
    <m/>
    <m/>
    <m/>
    <n v="0"/>
    <s v="   "/>
    <s v="   "/>
    <s v="   "/>
    <s v="   "/>
    <s v="   "/>
    <s v="   "/>
  </r>
  <r>
    <x v="97"/>
    <x v="1"/>
    <x v="0"/>
    <x v="30"/>
    <x v="0"/>
    <x v="0"/>
    <n v="0"/>
    <n v="7"/>
    <n v="0"/>
    <n v="0"/>
    <n v="0"/>
    <n v="0"/>
    <n v="0"/>
    <n v="0"/>
    <n v="0"/>
    <n v="0"/>
    <n v="0"/>
    <n v="2"/>
    <n v="0"/>
    <n v="0"/>
    <n v="0"/>
    <n v="0"/>
    <n v="0"/>
    <n v="2"/>
    <n v="7"/>
    <m/>
    <n v="4"/>
    <m/>
    <m/>
    <m/>
    <m/>
    <m/>
    <m/>
    <n v="0"/>
    <n v="2"/>
    <m/>
    <m/>
    <m/>
    <n v="0"/>
    <m/>
    <m/>
    <m/>
    <m/>
    <n v="0"/>
    <m/>
    <m/>
    <m/>
    <n v="4"/>
    <s v="   "/>
    <n v="1"/>
    <s v="   "/>
    <s v="  "/>
    <s v="  "/>
    <n v="0.5714285714285714"/>
  </r>
  <r>
    <x v="97"/>
    <x v="1"/>
    <x v="0"/>
    <x v="30"/>
    <x v="1"/>
    <x v="1"/>
    <n v="0"/>
    <n v="7"/>
    <n v="0"/>
    <n v="0"/>
    <n v="0"/>
    <n v="0"/>
    <n v="0"/>
    <n v="0"/>
    <n v="0"/>
    <n v="0"/>
    <n v="0"/>
    <n v="2"/>
    <n v="0"/>
    <n v="0"/>
    <n v="0"/>
    <n v="0"/>
    <n v="0"/>
    <n v="2"/>
    <n v="7"/>
    <m/>
    <n v="2"/>
    <m/>
    <m/>
    <m/>
    <m/>
    <m/>
    <m/>
    <n v="0"/>
    <n v="2"/>
    <m/>
    <m/>
    <m/>
    <n v="0"/>
    <m/>
    <m/>
    <m/>
    <m/>
    <n v="0"/>
    <m/>
    <m/>
    <m/>
    <n v="2"/>
    <s v="   "/>
    <n v="1"/>
    <s v="   "/>
    <s v="  "/>
    <s v="  "/>
    <n v="0.2857142857142857"/>
  </r>
  <r>
    <x v="98"/>
    <x v="1"/>
    <x v="0"/>
    <x v="43"/>
    <x v="0"/>
    <x v="0"/>
    <n v="0"/>
    <n v="0"/>
    <n v="0"/>
    <n v="0"/>
    <n v="0"/>
    <n v="0"/>
    <n v="0"/>
    <n v="0"/>
    <n v="0"/>
    <n v="1"/>
    <n v="0"/>
    <n v="1"/>
    <n v="0"/>
    <n v="2"/>
    <n v="0"/>
    <n v="2"/>
    <n v="0"/>
    <n v="10"/>
    <n v="0"/>
    <m/>
    <m/>
    <m/>
    <m/>
    <m/>
    <m/>
    <m/>
    <m/>
    <n v="0"/>
    <n v="4"/>
    <n v="2"/>
    <m/>
    <m/>
    <n v="2"/>
    <m/>
    <m/>
    <m/>
    <m/>
    <n v="0"/>
    <m/>
    <m/>
    <s v="Overbezetting door foutparkeren"/>
    <n v="2"/>
    <s v="   "/>
    <n v="0.4"/>
    <s v="   "/>
    <s v="  "/>
    <s v="  "/>
    <s v="  "/>
  </r>
  <r>
    <x v="98"/>
    <x v="1"/>
    <x v="0"/>
    <x v="43"/>
    <x v="1"/>
    <x v="1"/>
    <n v="0"/>
    <n v="0"/>
    <n v="0"/>
    <n v="0"/>
    <n v="0"/>
    <n v="0"/>
    <n v="0"/>
    <n v="0"/>
    <n v="0"/>
    <n v="1"/>
    <n v="0"/>
    <n v="1"/>
    <n v="0"/>
    <n v="2"/>
    <n v="0"/>
    <n v="2"/>
    <n v="0"/>
    <n v="10"/>
    <n v="0"/>
    <m/>
    <m/>
    <m/>
    <m/>
    <m/>
    <m/>
    <m/>
    <m/>
    <n v="0"/>
    <n v="3"/>
    <n v="2"/>
    <m/>
    <m/>
    <n v="2"/>
    <m/>
    <m/>
    <m/>
    <m/>
    <n v="0"/>
    <m/>
    <m/>
    <s v="Overbezetting door foutparkeren"/>
    <n v="2"/>
    <s v="   "/>
    <n v="0.3"/>
    <s v="   "/>
    <s v="  "/>
    <s v="  "/>
    <s v="  "/>
  </r>
  <r>
    <x v="99"/>
    <x v="1"/>
    <x v="0"/>
    <x v="35"/>
    <x v="1"/>
    <x v="1"/>
    <n v="0"/>
    <n v="0"/>
    <n v="0"/>
    <n v="0"/>
    <n v="0"/>
    <n v="0"/>
    <n v="0"/>
    <n v="0"/>
    <n v="0"/>
    <n v="0"/>
    <n v="0"/>
    <n v="1"/>
    <n v="0"/>
    <n v="0"/>
    <n v="0"/>
    <n v="3"/>
    <n v="0"/>
    <n v="7"/>
    <n v="0"/>
    <m/>
    <m/>
    <m/>
    <m/>
    <m/>
    <m/>
    <m/>
    <m/>
    <n v="0"/>
    <n v="5"/>
    <m/>
    <n v="1"/>
    <s v="Voor inrit of garage"/>
    <n v="1"/>
    <m/>
    <m/>
    <m/>
    <m/>
    <n v="0"/>
    <m/>
    <m/>
    <s v="Overbezetting door foutparkeren"/>
    <n v="1"/>
    <s v="   "/>
    <n v="0.7142857142857143"/>
    <s v="   "/>
    <s v="  "/>
    <s v="  "/>
    <s v="  "/>
  </r>
  <r>
    <x v="99"/>
    <x v="1"/>
    <x v="0"/>
    <x v="35"/>
    <x v="0"/>
    <x v="0"/>
    <n v="0"/>
    <n v="0"/>
    <n v="0"/>
    <n v="0"/>
    <n v="0"/>
    <n v="0"/>
    <n v="0"/>
    <n v="0"/>
    <n v="0"/>
    <n v="0"/>
    <n v="0"/>
    <n v="1"/>
    <n v="0"/>
    <n v="0"/>
    <n v="0"/>
    <n v="3"/>
    <n v="0"/>
    <n v="7"/>
    <n v="0"/>
    <m/>
    <m/>
    <m/>
    <m/>
    <m/>
    <m/>
    <m/>
    <m/>
    <n v="0"/>
    <n v="4"/>
    <m/>
    <n v="1"/>
    <s v="parkeerverbod"/>
    <n v="1"/>
    <m/>
    <m/>
    <m/>
    <m/>
    <n v="0"/>
    <m/>
    <m/>
    <s v="Overbezetting door foutparkeren"/>
    <n v="1"/>
    <s v="   "/>
    <n v="0.5714285714285714"/>
    <s v="   "/>
    <s v="  "/>
    <s v="  "/>
    <s v="  "/>
  </r>
  <r>
    <x v="100"/>
    <x v="1"/>
    <x v="0"/>
    <x v="35"/>
    <x v="0"/>
    <x v="0"/>
    <n v="24"/>
    <n v="0"/>
    <n v="0"/>
    <n v="2"/>
    <n v="0"/>
    <n v="0"/>
    <n v="0"/>
    <n v="0"/>
    <n v="2"/>
    <n v="0"/>
    <n v="0"/>
    <n v="0"/>
    <n v="1"/>
    <n v="0"/>
    <n v="0"/>
    <n v="0"/>
    <n v="0"/>
    <n v="2"/>
    <n v="26"/>
    <n v="16"/>
    <m/>
    <m/>
    <n v="2"/>
    <m/>
    <m/>
    <m/>
    <m/>
    <n v="2"/>
    <n v="2"/>
    <m/>
    <m/>
    <m/>
    <n v="0"/>
    <n v="1"/>
    <m/>
    <m/>
    <s v="aanhangwagen(s)"/>
    <n v="1"/>
    <m/>
    <m/>
    <m/>
    <n v="19"/>
    <n v="1"/>
    <n v="1"/>
    <n v="0.70833333333333337"/>
    <n v="0.70833333333333337"/>
    <n v="0.73076923076923073"/>
    <n v="0.73076923076923073"/>
  </r>
  <r>
    <x v="100"/>
    <x v="1"/>
    <x v="0"/>
    <x v="35"/>
    <x v="1"/>
    <x v="1"/>
    <n v="24"/>
    <n v="0"/>
    <n v="0"/>
    <n v="2"/>
    <n v="0"/>
    <n v="0"/>
    <n v="0"/>
    <n v="0"/>
    <n v="2"/>
    <n v="0"/>
    <n v="0"/>
    <n v="0"/>
    <n v="1"/>
    <n v="0"/>
    <n v="0"/>
    <n v="0"/>
    <n v="0"/>
    <n v="2"/>
    <n v="26"/>
    <n v="15"/>
    <m/>
    <m/>
    <n v="1"/>
    <m/>
    <m/>
    <m/>
    <m/>
    <n v="1"/>
    <m/>
    <m/>
    <m/>
    <m/>
    <n v="0"/>
    <m/>
    <m/>
    <m/>
    <m/>
    <n v="0"/>
    <m/>
    <m/>
    <m/>
    <n v="16"/>
    <n v="0.5"/>
    <n v="0"/>
    <n v="0.625"/>
    <n v="0.625"/>
    <n v="0.61538461538461542"/>
    <n v="0.61538461538461542"/>
  </r>
  <r>
    <x v="101"/>
    <x v="1"/>
    <x v="0"/>
    <x v="39"/>
    <x v="0"/>
    <x v="0"/>
    <n v="23"/>
    <n v="0"/>
    <n v="0"/>
    <n v="0"/>
    <n v="0"/>
    <n v="0"/>
    <n v="0"/>
    <n v="0"/>
    <n v="0"/>
    <n v="0"/>
    <n v="0"/>
    <n v="1"/>
    <n v="0"/>
    <n v="0"/>
    <n v="0"/>
    <n v="0"/>
    <n v="0"/>
    <n v="1"/>
    <n v="23"/>
    <n v="14"/>
    <m/>
    <m/>
    <m/>
    <m/>
    <m/>
    <m/>
    <m/>
    <n v="0"/>
    <n v="1"/>
    <m/>
    <m/>
    <m/>
    <n v="0"/>
    <m/>
    <m/>
    <m/>
    <m/>
    <n v="0"/>
    <m/>
    <m/>
    <m/>
    <n v="14"/>
    <s v="   "/>
    <n v="1"/>
    <n v="0.60869565217391308"/>
    <n v="0.60869565217391308"/>
    <n v="0.60869565217391308"/>
    <n v="0.60869565217391308"/>
  </r>
  <r>
    <x v="101"/>
    <x v="1"/>
    <x v="0"/>
    <x v="39"/>
    <x v="1"/>
    <x v="1"/>
    <n v="23"/>
    <n v="0"/>
    <n v="0"/>
    <n v="0"/>
    <n v="0"/>
    <n v="0"/>
    <n v="0"/>
    <n v="0"/>
    <n v="0"/>
    <n v="0"/>
    <n v="0"/>
    <n v="1"/>
    <n v="0"/>
    <n v="0"/>
    <n v="0"/>
    <n v="0"/>
    <n v="0"/>
    <n v="1"/>
    <n v="23"/>
    <n v="13"/>
    <m/>
    <m/>
    <m/>
    <m/>
    <m/>
    <m/>
    <m/>
    <n v="0"/>
    <m/>
    <m/>
    <m/>
    <m/>
    <n v="0"/>
    <m/>
    <m/>
    <m/>
    <m/>
    <n v="0"/>
    <m/>
    <m/>
    <m/>
    <n v="13"/>
    <s v="   "/>
    <n v="0"/>
    <n v="0.56521739130434778"/>
    <n v="0.56521739130434778"/>
    <n v="0.56521739130434778"/>
    <n v="0.56521739130434778"/>
  </r>
  <r>
    <x v="102"/>
    <x v="1"/>
    <x v="0"/>
    <x v="44"/>
    <x v="0"/>
    <x v="0"/>
    <n v="0"/>
    <n v="0"/>
    <n v="0"/>
    <n v="0"/>
    <n v="0"/>
    <n v="0"/>
    <n v="0"/>
    <n v="0"/>
    <n v="0"/>
    <n v="0"/>
    <n v="0"/>
    <n v="0"/>
    <n v="0"/>
    <n v="0"/>
    <n v="0"/>
    <n v="0"/>
    <n v="0"/>
    <n v="0"/>
    <n v="0"/>
    <m/>
    <m/>
    <m/>
    <m/>
    <m/>
    <m/>
    <m/>
    <m/>
    <n v="0"/>
    <m/>
    <m/>
    <m/>
    <m/>
    <n v="0"/>
    <m/>
    <m/>
    <m/>
    <m/>
    <n v="0"/>
    <m/>
    <m/>
    <m/>
    <n v="0"/>
    <s v="   "/>
    <s v="   "/>
    <s v="   "/>
    <s v="   "/>
    <s v="   "/>
    <s v="   "/>
  </r>
  <r>
    <x v="102"/>
    <x v="1"/>
    <x v="0"/>
    <x v="44"/>
    <x v="1"/>
    <x v="1"/>
    <n v="0"/>
    <n v="0"/>
    <n v="0"/>
    <n v="0"/>
    <n v="0"/>
    <n v="0"/>
    <n v="0"/>
    <n v="0"/>
    <n v="0"/>
    <n v="0"/>
    <n v="0"/>
    <n v="0"/>
    <n v="0"/>
    <n v="0"/>
    <n v="0"/>
    <n v="0"/>
    <n v="0"/>
    <n v="0"/>
    <n v="0"/>
    <m/>
    <m/>
    <m/>
    <m/>
    <m/>
    <m/>
    <m/>
    <m/>
    <n v="0"/>
    <m/>
    <m/>
    <m/>
    <m/>
    <n v="0"/>
    <m/>
    <m/>
    <m/>
    <m/>
    <n v="0"/>
    <m/>
    <m/>
    <m/>
    <n v="0"/>
    <s v="   "/>
    <s v="   "/>
    <s v="   "/>
    <s v="   "/>
    <s v="   "/>
    <s v="   "/>
  </r>
  <r>
    <x v="103"/>
    <x v="1"/>
    <x v="0"/>
    <x v="42"/>
    <x v="0"/>
    <x v="0"/>
    <n v="0"/>
    <n v="0"/>
    <n v="0"/>
    <n v="0"/>
    <n v="0"/>
    <n v="0"/>
    <n v="0"/>
    <n v="0"/>
    <n v="0"/>
    <n v="1"/>
    <n v="0"/>
    <n v="3"/>
    <n v="0"/>
    <n v="0"/>
    <n v="0"/>
    <n v="0"/>
    <n v="0"/>
    <n v="4"/>
    <n v="0"/>
    <m/>
    <m/>
    <m/>
    <m/>
    <m/>
    <m/>
    <m/>
    <m/>
    <n v="0"/>
    <n v="3"/>
    <m/>
    <n v="5"/>
    <s v="Op stoep of gras"/>
    <n v="5"/>
    <m/>
    <m/>
    <m/>
    <m/>
    <n v="0"/>
    <m/>
    <m/>
    <s v="Overbezetting door foutparkeren"/>
    <n v="5"/>
    <s v="   "/>
    <n v="0.75"/>
    <s v="   "/>
    <s v="  "/>
    <s v="  "/>
    <s v="  "/>
  </r>
  <r>
    <x v="103"/>
    <x v="1"/>
    <x v="0"/>
    <x v="42"/>
    <x v="1"/>
    <x v="1"/>
    <n v="0"/>
    <n v="0"/>
    <n v="0"/>
    <n v="0"/>
    <n v="0"/>
    <n v="0"/>
    <n v="0"/>
    <n v="0"/>
    <n v="0"/>
    <n v="1"/>
    <n v="0"/>
    <n v="3"/>
    <n v="0"/>
    <n v="0"/>
    <n v="0"/>
    <n v="0"/>
    <n v="0"/>
    <n v="4"/>
    <n v="0"/>
    <m/>
    <m/>
    <m/>
    <m/>
    <m/>
    <m/>
    <m/>
    <m/>
    <n v="0"/>
    <n v="2"/>
    <m/>
    <m/>
    <m/>
    <n v="0"/>
    <m/>
    <m/>
    <m/>
    <m/>
    <n v="0"/>
    <m/>
    <m/>
    <m/>
    <n v="0"/>
    <s v="   "/>
    <n v="0.5"/>
    <s v="   "/>
    <s v="   "/>
    <s v="   "/>
    <s v="   "/>
  </r>
  <r>
    <x v="104"/>
    <x v="1"/>
    <x v="0"/>
    <x v="35"/>
    <x v="0"/>
    <x v="0"/>
    <n v="0"/>
    <n v="0"/>
    <n v="0"/>
    <n v="0"/>
    <n v="0"/>
    <n v="0"/>
    <n v="0"/>
    <n v="0"/>
    <n v="0"/>
    <n v="0"/>
    <n v="1"/>
    <n v="0"/>
    <n v="1"/>
    <n v="0"/>
    <n v="0"/>
    <n v="2"/>
    <n v="0"/>
    <n v="8"/>
    <n v="0"/>
    <m/>
    <m/>
    <m/>
    <m/>
    <m/>
    <m/>
    <m/>
    <m/>
    <n v="0"/>
    <n v="6"/>
    <m/>
    <m/>
    <m/>
    <n v="0"/>
    <m/>
    <m/>
    <m/>
    <m/>
    <n v="0"/>
    <m/>
    <m/>
    <m/>
    <n v="0"/>
    <s v="   "/>
    <n v="0.75"/>
    <s v="   "/>
    <s v="   "/>
    <s v="   "/>
    <s v="   "/>
  </r>
  <r>
    <x v="104"/>
    <x v="1"/>
    <x v="0"/>
    <x v="35"/>
    <x v="1"/>
    <x v="1"/>
    <n v="0"/>
    <n v="0"/>
    <n v="0"/>
    <n v="0"/>
    <n v="0"/>
    <n v="0"/>
    <n v="0"/>
    <n v="0"/>
    <n v="0"/>
    <n v="0"/>
    <n v="1"/>
    <n v="0"/>
    <n v="1"/>
    <n v="0"/>
    <n v="0"/>
    <n v="2"/>
    <n v="0"/>
    <n v="8"/>
    <n v="0"/>
    <m/>
    <m/>
    <m/>
    <m/>
    <m/>
    <m/>
    <m/>
    <m/>
    <n v="0"/>
    <n v="3"/>
    <m/>
    <m/>
    <m/>
    <n v="0"/>
    <m/>
    <m/>
    <m/>
    <m/>
    <n v="0"/>
    <m/>
    <m/>
    <m/>
    <n v="0"/>
    <s v="   "/>
    <n v="0.375"/>
    <s v="   "/>
    <s v="   "/>
    <s v="   "/>
    <s v="   "/>
  </r>
  <r>
    <x v="105"/>
    <x v="1"/>
    <x v="0"/>
    <x v="43"/>
    <x v="0"/>
    <x v="0"/>
    <n v="0"/>
    <n v="0"/>
    <n v="0"/>
    <n v="0"/>
    <n v="0"/>
    <n v="0"/>
    <n v="0"/>
    <n v="0"/>
    <n v="0"/>
    <n v="0"/>
    <n v="1"/>
    <n v="0"/>
    <n v="0"/>
    <n v="0"/>
    <n v="0"/>
    <n v="0"/>
    <n v="0"/>
    <n v="2"/>
    <n v="0"/>
    <m/>
    <m/>
    <m/>
    <m/>
    <m/>
    <m/>
    <m/>
    <m/>
    <n v="0"/>
    <n v="2"/>
    <m/>
    <m/>
    <m/>
    <n v="0"/>
    <m/>
    <m/>
    <m/>
    <m/>
    <n v="0"/>
    <m/>
    <m/>
    <m/>
    <n v="0"/>
    <s v="   "/>
    <n v="1"/>
    <s v="   "/>
    <s v="   "/>
    <s v="   "/>
    <s v="   "/>
  </r>
  <r>
    <x v="105"/>
    <x v="1"/>
    <x v="0"/>
    <x v="43"/>
    <x v="1"/>
    <x v="1"/>
    <n v="0"/>
    <n v="0"/>
    <n v="0"/>
    <n v="0"/>
    <n v="0"/>
    <n v="0"/>
    <n v="0"/>
    <n v="0"/>
    <n v="0"/>
    <n v="0"/>
    <n v="1"/>
    <n v="0"/>
    <n v="0"/>
    <n v="0"/>
    <n v="0"/>
    <n v="0"/>
    <n v="0"/>
    <n v="2"/>
    <n v="0"/>
    <m/>
    <m/>
    <m/>
    <m/>
    <m/>
    <m/>
    <m/>
    <m/>
    <n v="0"/>
    <n v="1"/>
    <m/>
    <m/>
    <m/>
    <n v="0"/>
    <m/>
    <m/>
    <m/>
    <m/>
    <n v="0"/>
    <m/>
    <m/>
    <m/>
    <n v="0"/>
    <s v="   "/>
    <n v="0.5"/>
    <s v="   "/>
    <s v="   "/>
    <s v="   "/>
    <s v="   "/>
  </r>
  <r>
    <x v="106"/>
    <x v="1"/>
    <x v="0"/>
    <x v="34"/>
    <x v="0"/>
    <x v="0"/>
    <n v="0"/>
    <n v="0"/>
    <n v="0"/>
    <n v="0"/>
    <n v="0"/>
    <n v="0"/>
    <n v="0"/>
    <n v="0"/>
    <n v="0"/>
    <n v="0"/>
    <n v="1"/>
    <n v="0"/>
    <n v="2"/>
    <n v="0"/>
    <n v="0"/>
    <n v="0"/>
    <n v="2"/>
    <n v="14"/>
    <n v="0"/>
    <m/>
    <m/>
    <m/>
    <m/>
    <m/>
    <m/>
    <m/>
    <m/>
    <n v="0"/>
    <n v="6"/>
    <m/>
    <m/>
    <m/>
    <n v="0"/>
    <m/>
    <m/>
    <m/>
    <m/>
    <n v="0"/>
    <m/>
    <m/>
    <m/>
    <n v="0"/>
    <s v="   "/>
    <n v="0.42857142857142855"/>
    <s v="   "/>
    <s v="   "/>
    <s v="   "/>
    <s v="   "/>
  </r>
  <r>
    <x v="106"/>
    <x v="1"/>
    <x v="0"/>
    <x v="34"/>
    <x v="1"/>
    <x v="1"/>
    <n v="0"/>
    <n v="0"/>
    <n v="0"/>
    <n v="0"/>
    <n v="0"/>
    <n v="0"/>
    <n v="0"/>
    <n v="0"/>
    <n v="0"/>
    <n v="0"/>
    <n v="1"/>
    <n v="0"/>
    <n v="2"/>
    <n v="0"/>
    <n v="0"/>
    <n v="0"/>
    <n v="2"/>
    <n v="14"/>
    <n v="0"/>
    <m/>
    <m/>
    <m/>
    <m/>
    <m/>
    <m/>
    <m/>
    <m/>
    <n v="0"/>
    <n v="2"/>
    <m/>
    <m/>
    <m/>
    <n v="0"/>
    <m/>
    <m/>
    <m/>
    <m/>
    <n v="0"/>
    <m/>
    <m/>
    <m/>
    <n v="0"/>
    <s v="   "/>
    <n v="0.14285714285714285"/>
    <s v="   "/>
    <s v="   "/>
    <s v="   "/>
    <s v="   "/>
  </r>
  <r>
    <x v="107"/>
    <x v="1"/>
    <x v="0"/>
    <x v="45"/>
    <x v="0"/>
    <x v="0"/>
    <n v="10"/>
    <n v="0"/>
    <n v="0"/>
    <n v="0"/>
    <n v="0"/>
    <n v="0"/>
    <n v="0"/>
    <n v="0"/>
    <n v="0"/>
    <n v="1"/>
    <n v="0"/>
    <n v="0"/>
    <n v="0"/>
    <n v="0"/>
    <n v="0"/>
    <n v="0"/>
    <n v="0"/>
    <n v="1"/>
    <n v="10"/>
    <n v="9"/>
    <m/>
    <m/>
    <m/>
    <m/>
    <m/>
    <m/>
    <m/>
    <n v="0"/>
    <n v="1"/>
    <m/>
    <n v="2"/>
    <s v="Op stoep of gras"/>
    <n v="2"/>
    <m/>
    <m/>
    <m/>
    <m/>
    <n v="0"/>
    <m/>
    <m/>
    <s v="Overbezetting door foutparkeren"/>
    <n v="11"/>
    <s v="   "/>
    <n v="1"/>
    <n v="0.9"/>
    <n v="1.1000000000000001"/>
    <n v="1.1000000000000001"/>
    <n v="1.1000000000000001"/>
  </r>
  <r>
    <x v="107"/>
    <x v="1"/>
    <x v="0"/>
    <x v="45"/>
    <x v="1"/>
    <x v="1"/>
    <n v="10"/>
    <n v="0"/>
    <n v="0"/>
    <n v="0"/>
    <n v="0"/>
    <n v="0"/>
    <n v="0"/>
    <n v="0"/>
    <n v="0"/>
    <n v="1"/>
    <n v="0"/>
    <n v="0"/>
    <n v="0"/>
    <n v="0"/>
    <n v="0"/>
    <n v="0"/>
    <n v="0"/>
    <n v="1"/>
    <n v="10"/>
    <n v="7"/>
    <m/>
    <m/>
    <m/>
    <m/>
    <m/>
    <m/>
    <m/>
    <n v="0"/>
    <n v="1"/>
    <m/>
    <n v="1"/>
    <s v="Op stoep of gras"/>
    <n v="1"/>
    <m/>
    <m/>
    <m/>
    <m/>
    <n v="0"/>
    <m/>
    <m/>
    <m/>
    <n v="8"/>
    <s v="   "/>
    <n v="1"/>
    <n v="0.7"/>
    <n v="0.8"/>
    <n v="0.8"/>
    <n v="0.8"/>
  </r>
  <r>
    <x v="108"/>
    <x v="1"/>
    <x v="0"/>
    <x v="30"/>
    <x v="0"/>
    <x v="0"/>
    <n v="5"/>
    <n v="0"/>
    <n v="0"/>
    <n v="0"/>
    <n v="0"/>
    <n v="0"/>
    <n v="0"/>
    <n v="0"/>
    <n v="0"/>
    <n v="2"/>
    <n v="0"/>
    <n v="0"/>
    <n v="0"/>
    <n v="1"/>
    <n v="0"/>
    <n v="0"/>
    <n v="0"/>
    <n v="4"/>
    <n v="5"/>
    <n v="4"/>
    <m/>
    <m/>
    <m/>
    <m/>
    <m/>
    <m/>
    <m/>
    <n v="0"/>
    <n v="1"/>
    <n v="2"/>
    <m/>
    <m/>
    <n v="2"/>
    <m/>
    <m/>
    <m/>
    <m/>
    <n v="0"/>
    <m/>
    <m/>
    <s v="Overbezetting door foutparkeren"/>
    <n v="6"/>
    <s v="   "/>
    <n v="0.25"/>
    <n v="0.8"/>
    <n v="1.2"/>
    <n v="1.2"/>
    <n v="1.2"/>
  </r>
  <r>
    <x v="108"/>
    <x v="1"/>
    <x v="0"/>
    <x v="30"/>
    <x v="1"/>
    <x v="1"/>
    <n v="5"/>
    <n v="0"/>
    <n v="0"/>
    <n v="0"/>
    <n v="0"/>
    <n v="0"/>
    <n v="0"/>
    <n v="0"/>
    <n v="0"/>
    <n v="2"/>
    <n v="0"/>
    <n v="0"/>
    <n v="0"/>
    <n v="1"/>
    <n v="0"/>
    <n v="0"/>
    <n v="0"/>
    <n v="4"/>
    <n v="5"/>
    <n v="1"/>
    <m/>
    <m/>
    <m/>
    <m/>
    <m/>
    <m/>
    <m/>
    <n v="0"/>
    <n v="1"/>
    <n v="3"/>
    <n v="2"/>
    <s v="Voor inrit of garage"/>
    <n v="5"/>
    <m/>
    <m/>
    <m/>
    <m/>
    <n v="0"/>
    <m/>
    <m/>
    <s v="Overbezetting door foutparkeren"/>
    <n v="6"/>
    <s v="   "/>
    <n v="0.25"/>
    <n v="0.2"/>
    <n v="1.2"/>
    <n v="1.2"/>
    <n v="1.2"/>
  </r>
  <r>
    <x v="109"/>
    <x v="1"/>
    <x v="0"/>
    <x v="46"/>
    <x v="0"/>
    <x v="0"/>
    <n v="15"/>
    <n v="5"/>
    <n v="0"/>
    <n v="0"/>
    <n v="0"/>
    <n v="0"/>
    <n v="0"/>
    <n v="0"/>
    <n v="0"/>
    <n v="0"/>
    <n v="0"/>
    <n v="0"/>
    <n v="0"/>
    <n v="0"/>
    <n v="0"/>
    <n v="0"/>
    <n v="0"/>
    <n v="0"/>
    <n v="20"/>
    <n v="14"/>
    <n v="1"/>
    <m/>
    <m/>
    <m/>
    <m/>
    <m/>
    <m/>
    <n v="0"/>
    <m/>
    <m/>
    <m/>
    <m/>
    <n v="0"/>
    <m/>
    <m/>
    <m/>
    <m/>
    <n v="0"/>
    <m/>
    <m/>
    <m/>
    <n v="15"/>
    <s v="   "/>
    <s v="   "/>
    <n v="0.93333333333333335"/>
    <n v="1"/>
    <n v="1"/>
    <n v="0.75"/>
  </r>
  <r>
    <x v="109"/>
    <x v="1"/>
    <x v="0"/>
    <x v="46"/>
    <x v="1"/>
    <x v="1"/>
    <n v="15"/>
    <n v="5"/>
    <n v="0"/>
    <n v="0"/>
    <n v="0"/>
    <n v="0"/>
    <n v="0"/>
    <n v="0"/>
    <n v="0"/>
    <n v="0"/>
    <n v="0"/>
    <n v="0"/>
    <n v="0"/>
    <n v="0"/>
    <n v="0"/>
    <n v="0"/>
    <n v="0"/>
    <n v="0"/>
    <n v="20"/>
    <n v="12"/>
    <m/>
    <m/>
    <m/>
    <m/>
    <m/>
    <m/>
    <m/>
    <n v="0"/>
    <m/>
    <m/>
    <m/>
    <m/>
    <n v="0"/>
    <m/>
    <m/>
    <m/>
    <m/>
    <n v="0"/>
    <m/>
    <m/>
    <m/>
    <n v="12"/>
    <s v="   "/>
    <s v="   "/>
    <n v="0.8"/>
    <n v="0.8"/>
    <n v="0.8"/>
    <n v="0.6"/>
  </r>
  <r>
    <x v="110"/>
    <x v="1"/>
    <x v="0"/>
    <x v="47"/>
    <x v="0"/>
    <x v="0"/>
    <n v="17"/>
    <n v="0"/>
    <n v="0"/>
    <n v="0"/>
    <n v="0"/>
    <n v="0"/>
    <n v="0"/>
    <n v="0"/>
    <n v="0"/>
    <n v="5"/>
    <n v="0"/>
    <n v="0"/>
    <n v="0"/>
    <n v="0"/>
    <n v="0"/>
    <n v="0"/>
    <n v="0"/>
    <n v="5"/>
    <n v="17"/>
    <n v="15"/>
    <m/>
    <m/>
    <m/>
    <m/>
    <m/>
    <m/>
    <m/>
    <n v="0"/>
    <n v="7"/>
    <m/>
    <n v="2"/>
    <s v="parkeerverbod"/>
    <n v="2"/>
    <m/>
    <m/>
    <m/>
    <m/>
    <n v="0"/>
    <m/>
    <m/>
    <m/>
    <n v="17"/>
    <s v="   "/>
    <n v="1.4"/>
    <n v="0.88235294117647056"/>
    <n v="1"/>
    <n v="1"/>
    <n v="1"/>
  </r>
  <r>
    <x v="110"/>
    <x v="1"/>
    <x v="0"/>
    <x v="47"/>
    <x v="1"/>
    <x v="1"/>
    <n v="17"/>
    <n v="0"/>
    <n v="0"/>
    <n v="0"/>
    <n v="0"/>
    <n v="0"/>
    <n v="0"/>
    <n v="0"/>
    <n v="0"/>
    <n v="5"/>
    <n v="0"/>
    <n v="0"/>
    <n v="0"/>
    <n v="0"/>
    <n v="0"/>
    <n v="0"/>
    <n v="0"/>
    <n v="5"/>
    <n v="17"/>
    <n v="14"/>
    <m/>
    <m/>
    <m/>
    <m/>
    <m/>
    <m/>
    <m/>
    <n v="0"/>
    <n v="2"/>
    <n v="1"/>
    <m/>
    <m/>
    <n v="1"/>
    <m/>
    <m/>
    <m/>
    <m/>
    <n v="0"/>
    <m/>
    <m/>
    <m/>
    <n v="15"/>
    <s v="   "/>
    <n v="0.4"/>
    <n v="0.82352941176470584"/>
    <n v="0.88235294117647056"/>
    <n v="0.88235294117647056"/>
    <n v="0.88235294117647056"/>
  </r>
  <r>
    <x v="111"/>
    <x v="1"/>
    <x v="0"/>
    <x v="46"/>
    <x v="0"/>
    <x v="0"/>
    <n v="10"/>
    <n v="6"/>
    <n v="0"/>
    <n v="0"/>
    <n v="0"/>
    <n v="0"/>
    <n v="0"/>
    <n v="0"/>
    <n v="0"/>
    <n v="0"/>
    <n v="0"/>
    <n v="1"/>
    <n v="0"/>
    <n v="0"/>
    <n v="0"/>
    <n v="0"/>
    <n v="0"/>
    <n v="1"/>
    <n v="16"/>
    <n v="10"/>
    <n v="6"/>
    <m/>
    <m/>
    <m/>
    <m/>
    <m/>
    <m/>
    <n v="0"/>
    <m/>
    <m/>
    <m/>
    <m/>
    <n v="0"/>
    <m/>
    <m/>
    <m/>
    <m/>
    <n v="0"/>
    <m/>
    <m/>
    <m/>
    <n v="16"/>
    <s v="   "/>
    <n v="0"/>
    <n v="1"/>
    <n v="1.6"/>
    <n v="1.6"/>
    <n v="1"/>
  </r>
  <r>
    <x v="111"/>
    <x v="1"/>
    <x v="0"/>
    <x v="46"/>
    <x v="1"/>
    <x v="1"/>
    <n v="10"/>
    <n v="6"/>
    <n v="0"/>
    <n v="0"/>
    <n v="0"/>
    <n v="0"/>
    <n v="0"/>
    <n v="0"/>
    <n v="0"/>
    <n v="0"/>
    <n v="0"/>
    <n v="1"/>
    <n v="0"/>
    <n v="0"/>
    <n v="0"/>
    <n v="0"/>
    <n v="0"/>
    <n v="1"/>
    <n v="16"/>
    <n v="10"/>
    <n v="1"/>
    <m/>
    <m/>
    <m/>
    <m/>
    <m/>
    <m/>
    <n v="0"/>
    <m/>
    <m/>
    <m/>
    <m/>
    <n v="0"/>
    <m/>
    <m/>
    <m/>
    <m/>
    <n v="0"/>
    <m/>
    <m/>
    <m/>
    <n v="11"/>
    <s v="   "/>
    <n v="0"/>
    <n v="1"/>
    <n v="1.1000000000000001"/>
    <n v="1.1000000000000001"/>
    <n v="0.6875"/>
  </r>
  <r>
    <x v="112"/>
    <x v="1"/>
    <x v="0"/>
    <x v="30"/>
    <x v="0"/>
    <x v="0"/>
    <n v="0"/>
    <n v="5"/>
    <n v="0"/>
    <n v="0"/>
    <n v="0"/>
    <n v="0"/>
    <n v="0"/>
    <n v="0"/>
    <n v="0"/>
    <n v="0"/>
    <n v="0"/>
    <n v="0"/>
    <n v="0"/>
    <n v="0"/>
    <n v="0"/>
    <n v="0"/>
    <n v="0"/>
    <n v="0"/>
    <n v="5"/>
    <m/>
    <n v="3"/>
    <m/>
    <m/>
    <m/>
    <m/>
    <m/>
    <m/>
    <n v="0"/>
    <m/>
    <m/>
    <m/>
    <m/>
    <n v="0"/>
    <m/>
    <m/>
    <m/>
    <m/>
    <n v="0"/>
    <m/>
    <m/>
    <m/>
    <n v="3"/>
    <s v="   "/>
    <s v="   "/>
    <s v="   "/>
    <s v="  "/>
    <s v="  "/>
    <n v="0.6"/>
  </r>
  <r>
    <x v="112"/>
    <x v="1"/>
    <x v="0"/>
    <x v="30"/>
    <x v="1"/>
    <x v="1"/>
    <n v="0"/>
    <n v="5"/>
    <n v="0"/>
    <n v="0"/>
    <n v="0"/>
    <n v="0"/>
    <n v="0"/>
    <n v="0"/>
    <n v="0"/>
    <n v="0"/>
    <n v="0"/>
    <n v="0"/>
    <n v="0"/>
    <n v="0"/>
    <n v="0"/>
    <n v="0"/>
    <n v="0"/>
    <n v="0"/>
    <n v="5"/>
    <m/>
    <n v="1"/>
    <m/>
    <m/>
    <m/>
    <m/>
    <m/>
    <m/>
    <n v="0"/>
    <m/>
    <m/>
    <n v="1"/>
    <s v="nabij bocht"/>
    <n v="1"/>
    <m/>
    <m/>
    <m/>
    <m/>
    <n v="0"/>
    <m/>
    <m/>
    <m/>
    <n v="2"/>
    <s v="   "/>
    <s v="   "/>
    <s v="   "/>
    <s v="  "/>
    <s v="  "/>
    <n v="0.4"/>
  </r>
  <r>
    <x v="113"/>
    <x v="1"/>
    <x v="0"/>
    <x v="34"/>
    <x v="0"/>
    <x v="0"/>
    <n v="4"/>
    <n v="0"/>
    <n v="0"/>
    <n v="0"/>
    <n v="0"/>
    <n v="0"/>
    <n v="0"/>
    <n v="0"/>
    <n v="0"/>
    <n v="1"/>
    <n v="1"/>
    <n v="0"/>
    <n v="0"/>
    <n v="0"/>
    <n v="0"/>
    <n v="0"/>
    <n v="1"/>
    <n v="7"/>
    <n v="4"/>
    <n v="1"/>
    <m/>
    <m/>
    <m/>
    <m/>
    <m/>
    <m/>
    <m/>
    <n v="0"/>
    <n v="3"/>
    <m/>
    <m/>
    <m/>
    <n v="0"/>
    <m/>
    <m/>
    <m/>
    <m/>
    <n v="0"/>
    <m/>
    <m/>
    <m/>
    <n v="1"/>
    <s v="   "/>
    <n v="0.42857142857142855"/>
    <n v="0.25"/>
    <n v="0.25"/>
    <n v="0.25"/>
    <n v="0.25"/>
  </r>
  <r>
    <x v="113"/>
    <x v="1"/>
    <x v="0"/>
    <x v="34"/>
    <x v="1"/>
    <x v="1"/>
    <n v="4"/>
    <n v="0"/>
    <n v="0"/>
    <n v="0"/>
    <n v="0"/>
    <n v="0"/>
    <n v="0"/>
    <n v="0"/>
    <n v="0"/>
    <n v="1"/>
    <n v="1"/>
    <n v="0"/>
    <n v="0"/>
    <n v="0"/>
    <n v="0"/>
    <n v="0"/>
    <n v="1"/>
    <n v="7"/>
    <n v="4"/>
    <n v="2"/>
    <m/>
    <m/>
    <m/>
    <m/>
    <m/>
    <m/>
    <m/>
    <n v="0"/>
    <n v="1"/>
    <m/>
    <m/>
    <m/>
    <n v="0"/>
    <m/>
    <m/>
    <m/>
    <m/>
    <n v="0"/>
    <m/>
    <m/>
    <m/>
    <n v="2"/>
    <s v="   "/>
    <n v="0.14285714285714285"/>
    <n v="0.5"/>
    <n v="0.5"/>
    <n v="0.5"/>
    <n v="0.5"/>
  </r>
  <r>
    <x v="114"/>
    <x v="1"/>
    <x v="0"/>
    <x v="48"/>
    <x v="0"/>
    <x v="0"/>
    <n v="0"/>
    <n v="6"/>
    <n v="0"/>
    <n v="0"/>
    <n v="0"/>
    <n v="0"/>
    <n v="0"/>
    <n v="0"/>
    <n v="0"/>
    <n v="0"/>
    <n v="0"/>
    <n v="0"/>
    <n v="0"/>
    <n v="0"/>
    <n v="0"/>
    <n v="0"/>
    <n v="0"/>
    <n v="0"/>
    <n v="6"/>
    <m/>
    <n v="5"/>
    <m/>
    <m/>
    <m/>
    <m/>
    <m/>
    <m/>
    <n v="0"/>
    <m/>
    <m/>
    <m/>
    <m/>
    <n v="0"/>
    <m/>
    <m/>
    <m/>
    <m/>
    <n v="0"/>
    <m/>
    <m/>
    <m/>
    <n v="5"/>
    <s v="   "/>
    <s v="   "/>
    <s v="   "/>
    <s v="  "/>
    <s v="  "/>
    <n v="0.83333333333333337"/>
  </r>
  <r>
    <x v="114"/>
    <x v="1"/>
    <x v="0"/>
    <x v="48"/>
    <x v="1"/>
    <x v="1"/>
    <n v="0"/>
    <n v="6"/>
    <n v="0"/>
    <n v="0"/>
    <n v="0"/>
    <n v="0"/>
    <n v="0"/>
    <n v="0"/>
    <n v="0"/>
    <n v="0"/>
    <n v="0"/>
    <n v="0"/>
    <n v="0"/>
    <n v="0"/>
    <n v="0"/>
    <n v="0"/>
    <n v="0"/>
    <n v="0"/>
    <n v="6"/>
    <m/>
    <n v="3"/>
    <m/>
    <m/>
    <m/>
    <m/>
    <m/>
    <m/>
    <n v="0"/>
    <m/>
    <m/>
    <m/>
    <m/>
    <n v="0"/>
    <m/>
    <m/>
    <m/>
    <m/>
    <n v="0"/>
    <m/>
    <m/>
    <m/>
    <n v="3"/>
    <s v="   "/>
    <s v="   "/>
    <s v="   "/>
    <s v="  "/>
    <s v="  "/>
    <n v="0.5"/>
  </r>
  <r>
    <x v="115"/>
    <x v="1"/>
    <x v="0"/>
    <x v="43"/>
    <x v="0"/>
    <x v="0"/>
    <n v="0"/>
    <n v="0"/>
    <n v="0"/>
    <n v="0"/>
    <n v="0"/>
    <n v="0"/>
    <n v="0"/>
    <n v="0"/>
    <n v="0"/>
    <n v="4"/>
    <n v="3"/>
    <n v="8"/>
    <n v="1"/>
    <n v="0"/>
    <n v="0"/>
    <n v="0"/>
    <n v="0"/>
    <n v="20"/>
    <n v="0"/>
    <m/>
    <m/>
    <m/>
    <m/>
    <m/>
    <m/>
    <m/>
    <m/>
    <n v="0"/>
    <n v="13"/>
    <m/>
    <n v="6"/>
    <s v="weg te smal"/>
    <n v="6"/>
    <m/>
    <m/>
    <m/>
    <m/>
    <n v="0"/>
    <m/>
    <m/>
    <s v="Overbezetting door foutparkeren"/>
    <n v="6"/>
    <s v="   "/>
    <n v="0.65"/>
    <s v="   "/>
    <s v="  "/>
    <s v="  "/>
    <s v="  "/>
  </r>
  <r>
    <x v="115"/>
    <x v="1"/>
    <x v="0"/>
    <x v="43"/>
    <x v="1"/>
    <x v="1"/>
    <n v="0"/>
    <n v="0"/>
    <n v="0"/>
    <n v="0"/>
    <n v="0"/>
    <n v="0"/>
    <n v="0"/>
    <n v="0"/>
    <n v="0"/>
    <n v="4"/>
    <n v="3"/>
    <n v="8"/>
    <n v="1"/>
    <n v="0"/>
    <n v="0"/>
    <n v="0"/>
    <n v="0"/>
    <n v="20"/>
    <n v="0"/>
    <m/>
    <m/>
    <m/>
    <m/>
    <m/>
    <m/>
    <m/>
    <m/>
    <n v="0"/>
    <n v="13"/>
    <m/>
    <n v="4"/>
    <s v="weg te smal"/>
    <n v="4"/>
    <m/>
    <m/>
    <m/>
    <m/>
    <n v="0"/>
    <m/>
    <m/>
    <s v="Overbezetting door foutparkeren"/>
    <n v="4"/>
    <s v="   "/>
    <n v="0.65"/>
    <s v="   "/>
    <s v="  "/>
    <s v="  "/>
    <s v="  "/>
  </r>
  <r>
    <x v="116"/>
    <x v="1"/>
    <x v="0"/>
    <x v="42"/>
    <x v="0"/>
    <x v="0"/>
    <n v="0"/>
    <n v="0"/>
    <n v="0"/>
    <n v="0"/>
    <n v="0"/>
    <n v="0"/>
    <n v="0"/>
    <n v="0"/>
    <n v="0"/>
    <n v="3"/>
    <n v="0"/>
    <n v="3"/>
    <n v="0"/>
    <n v="0"/>
    <n v="0"/>
    <n v="0"/>
    <n v="0"/>
    <n v="6"/>
    <n v="0"/>
    <m/>
    <m/>
    <m/>
    <m/>
    <m/>
    <m/>
    <m/>
    <m/>
    <n v="0"/>
    <n v="8"/>
    <m/>
    <m/>
    <m/>
    <n v="0"/>
    <m/>
    <m/>
    <m/>
    <m/>
    <n v="0"/>
    <m/>
    <m/>
    <m/>
    <n v="0"/>
    <s v="   "/>
    <n v="1.3333333333333333"/>
    <s v="   "/>
    <s v="   "/>
    <s v="   "/>
    <s v="   "/>
  </r>
  <r>
    <x v="116"/>
    <x v="1"/>
    <x v="0"/>
    <x v="42"/>
    <x v="1"/>
    <x v="1"/>
    <n v="0"/>
    <n v="0"/>
    <n v="0"/>
    <n v="0"/>
    <n v="0"/>
    <n v="0"/>
    <n v="0"/>
    <n v="0"/>
    <n v="0"/>
    <n v="3"/>
    <n v="0"/>
    <n v="3"/>
    <n v="0"/>
    <n v="0"/>
    <n v="0"/>
    <n v="0"/>
    <n v="0"/>
    <n v="6"/>
    <n v="0"/>
    <m/>
    <m/>
    <m/>
    <m/>
    <m/>
    <m/>
    <m/>
    <m/>
    <n v="0"/>
    <n v="5"/>
    <m/>
    <m/>
    <m/>
    <n v="0"/>
    <m/>
    <m/>
    <m/>
    <m/>
    <n v="0"/>
    <m/>
    <m/>
    <m/>
    <n v="0"/>
    <s v="   "/>
    <n v="0.83333333333333337"/>
    <s v="   "/>
    <s v="   "/>
    <s v="   "/>
    <s v="   "/>
  </r>
  <r>
    <x v="117"/>
    <x v="1"/>
    <x v="0"/>
    <x v="46"/>
    <x v="0"/>
    <x v="0"/>
    <n v="7"/>
    <n v="6"/>
    <n v="0"/>
    <n v="0"/>
    <n v="0"/>
    <n v="0"/>
    <n v="0"/>
    <n v="0"/>
    <n v="0"/>
    <n v="0"/>
    <n v="1"/>
    <n v="0"/>
    <n v="0"/>
    <n v="0"/>
    <n v="0"/>
    <n v="0"/>
    <n v="0"/>
    <n v="2"/>
    <n v="13"/>
    <n v="4"/>
    <n v="3"/>
    <m/>
    <m/>
    <m/>
    <m/>
    <m/>
    <m/>
    <n v="0"/>
    <n v="3"/>
    <m/>
    <m/>
    <m/>
    <n v="0"/>
    <m/>
    <m/>
    <m/>
    <m/>
    <n v="0"/>
    <m/>
    <m/>
    <m/>
    <n v="7"/>
    <s v="   "/>
    <n v="1.5"/>
    <n v="0.5714285714285714"/>
    <n v="1"/>
    <n v="1"/>
    <n v="0.53846153846153844"/>
  </r>
  <r>
    <x v="117"/>
    <x v="1"/>
    <x v="0"/>
    <x v="46"/>
    <x v="1"/>
    <x v="1"/>
    <n v="7"/>
    <n v="6"/>
    <n v="0"/>
    <n v="0"/>
    <n v="0"/>
    <n v="0"/>
    <n v="0"/>
    <n v="0"/>
    <n v="0"/>
    <n v="0"/>
    <n v="1"/>
    <n v="0"/>
    <n v="0"/>
    <n v="0"/>
    <n v="0"/>
    <n v="0"/>
    <n v="0"/>
    <n v="2"/>
    <n v="13"/>
    <n v="3"/>
    <n v="4"/>
    <m/>
    <m/>
    <m/>
    <m/>
    <m/>
    <m/>
    <n v="0"/>
    <n v="2"/>
    <m/>
    <m/>
    <m/>
    <n v="0"/>
    <n v="1"/>
    <m/>
    <m/>
    <s v="caravan(s)"/>
    <n v="1"/>
    <m/>
    <m/>
    <m/>
    <n v="8"/>
    <s v="   "/>
    <n v="1"/>
    <n v="0.5714285714285714"/>
    <n v="1.1428571428571428"/>
    <n v="1.1428571428571428"/>
    <n v="0.61538461538461542"/>
  </r>
  <r>
    <x v="118"/>
    <x v="1"/>
    <x v="0"/>
    <x v="46"/>
    <x v="1"/>
    <x v="1"/>
    <n v="7"/>
    <n v="0"/>
    <n v="0"/>
    <n v="0"/>
    <n v="0"/>
    <n v="0"/>
    <n v="0"/>
    <n v="0"/>
    <n v="0"/>
    <n v="2"/>
    <n v="0"/>
    <n v="0"/>
    <n v="0"/>
    <n v="0"/>
    <n v="0"/>
    <n v="0"/>
    <n v="0"/>
    <n v="2"/>
    <n v="7"/>
    <n v="3"/>
    <m/>
    <m/>
    <m/>
    <m/>
    <m/>
    <m/>
    <m/>
    <n v="0"/>
    <n v="2"/>
    <m/>
    <m/>
    <m/>
    <n v="0"/>
    <m/>
    <m/>
    <m/>
    <m/>
    <n v="0"/>
    <m/>
    <m/>
    <m/>
    <n v="3"/>
    <s v="   "/>
    <n v="1"/>
    <n v="0.42857142857142855"/>
    <n v="0.42857142857142855"/>
    <n v="0.42857142857142855"/>
    <n v="0.42857142857142855"/>
  </r>
  <r>
    <x v="118"/>
    <x v="1"/>
    <x v="0"/>
    <x v="46"/>
    <x v="0"/>
    <x v="0"/>
    <n v="7"/>
    <n v="0"/>
    <n v="0"/>
    <n v="0"/>
    <n v="0"/>
    <n v="0"/>
    <n v="0"/>
    <n v="0"/>
    <n v="0"/>
    <n v="2"/>
    <n v="0"/>
    <n v="0"/>
    <n v="0"/>
    <n v="0"/>
    <n v="0"/>
    <n v="0"/>
    <n v="0"/>
    <n v="2"/>
    <n v="7"/>
    <n v="5"/>
    <m/>
    <m/>
    <m/>
    <m/>
    <m/>
    <m/>
    <m/>
    <n v="0"/>
    <n v="1"/>
    <m/>
    <m/>
    <m/>
    <n v="0"/>
    <m/>
    <m/>
    <m/>
    <m/>
    <n v="0"/>
    <m/>
    <m/>
    <m/>
    <n v="5"/>
    <s v="   "/>
    <n v="0.5"/>
    <n v="0.7142857142857143"/>
    <n v="0.7142857142857143"/>
    <n v="0.7142857142857143"/>
    <n v="0.7142857142857143"/>
  </r>
  <r>
    <x v="119"/>
    <x v="1"/>
    <x v="0"/>
    <x v="46"/>
    <x v="1"/>
    <x v="1"/>
    <n v="7"/>
    <n v="0"/>
    <n v="0"/>
    <n v="0"/>
    <n v="0"/>
    <n v="0"/>
    <n v="0"/>
    <n v="0"/>
    <n v="0"/>
    <n v="0"/>
    <n v="0"/>
    <n v="0"/>
    <n v="0"/>
    <n v="0"/>
    <n v="0"/>
    <n v="0"/>
    <n v="0"/>
    <n v="0"/>
    <n v="7"/>
    <n v="3"/>
    <m/>
    <m/>
    <m/>
    <m/>
    <m/>
    <m/>
    <m/>
    <n v="0"/>
    <n v="2"/>
    <m/>
    <m/>
    <m/>
    <n v="0"/>
    <m/>
    <m/>
    <m/>
    <m/>
    <n v="0"/>
    <m/>
    <m/>
    <m/>
    <n v="3"/>
    <s v="   "/>
    <s v="  "/>
    <n v="0.42857142857142855"/>
    <n v="0.42857142857142855"/>
    <n v="0.42857142857142855"/>
    <n v="0.42857142857142855"/>
  </r>
  <r>
    <x v="119"/>
    <x v="1"/>
    <x v="0"/>
    <x v="46"/>
    <x v="0"/>
    <x v="0"/>
    <n v="7"/>
    <n v="0"/>
    <n v="0"/>
    <n v="0"/>
    <n v="0"/>
    <n v="0"/>
    <n v="0"/>
    <n v="0"/>
    <n v="0"/>
    <n v="0"/>
    <n v="0"/>
    <n v="0"/>
    <n v="0"/>
    <n v="0"/>
    <n v="0"/>
    <n v="0"/>
    <n v="0"/>
    <n v="0"/>
    <n v="7"/>
    <n v="4"/>
    <m/>
    <m/>
    <m/>
    <m/>
    <m/>
    <m/>
    <m/>
    <n v="0"/>
    <m/>
    <m/>
    <m/>
    <m/>
    <n v="0"/>
    <m/>
    <m/>
    <m/>
    <m/>
    <n v="0"/>
    <m/>
    <m/>
    <m/>
    <n v="4"/>
    <s v="   "/>
    <s v="   "/>
    <n v="0.5714285714285714"/>
    <n v="0.5714285714285714"/>
    <n v="0.5714285714285714"/>
    <n v="0.5714285714285714"/>
  </r>
  <r>
    <x v="120"/>
    <x v="1"/>
    <x v="0"/>
    <x v="46"/>
    <x v="0"/>
    <x v="0"/>
    <n v="0"/>
    <n v="0"/>
    <n v="0"/>
    <n v="0"/>
    <n v="0"/>
    <n v="0"/>
    <n v="0"/>
    <n v="0"/>
    <n v="0"/>
    <n v="1"/>
    <n v="0"/>
    <n v="4"/>
    <n v="1"/>
    <n v="0"/>
    <n v="0"/>
    <n v="0"/>
    <n v="1"/>
    <n v="11"/>
    <n v="0"/>
    <m/>
    <m/>
    <m/>
    <m/>
    <m/>
    <m/>
    <m/>
    <m/>
    <n v="0"/>
    <n v="8"/>
    <m/>
    <n v="2"/>
    <s v="Op stoep of gras"/>
    <n v="2"/>
    <m/>
    <m/>
    <m/>
    <m/>
    <n v="0"/>
    <m/>
    <m/>
    <s v="Overbezetting door foutparkeren"/>
    <n v="2"/>
    <s v="   "/>
    <n v="0.72727272727272729"/>
    <s v="   "/>
    <s v="  "/>
    <s v="  "/>
    <s v="  "/>
  </r>
  <r>
    <x v="120"/>
    <x v="1"/>
    <x v="0"/>
    <x v="46"/>
    <x v="1"/>
    <x v="1"/>
    <n v="0"/>
    <n v="0"/>
    <n v="0"/>
    <n v="0"/>
    <n v="0"/>
    <n v="0"/>
    <n v="0"/>
    <n v="0"/>
    <n v="0"/>
    <n v="1"/>
    <n v="0"/>
    <n v="4"/>
    <n v="1"/>
    <n v="0"/>
    <n v="0"/>
    <n v="0"/>
    <n v="1"/>
    <n v="11"/>
    <n v="0"/>
    <m/>
    <m/>
    <m/>
    <m/>
    <m/>
    <m/>
    <m/>
    <m/>
    <n v="0"/>
    <n v="6"/>
    <m/>
    <n v="2"/>
    <s v="Voor inrit of garage"/>
    <n v="2"/>
    <m/>
    <m/>
    <m/>
    <m/>
    <n v="0"/>
    <m/>
    <m/>
    <s v="Overbezetting door foutparkeren"/>
    <n v="2"/>
    <s v="   "/>
    <n v="0.54545454545454541"/>
    <s v="   "/>
    <s v="  "/>
    <s v="  "/>
    <s v="  "/>
  </r>
  <r>
    <x v="121"/>
    <x v="1"/>
    <x v="0"/>
    <x v="46"/>
    <x v="1"/>
    <x v="1"/>
    <n v="7"/>
    <n v="0"/>
    <n v="0"/>
    <n v="0"/>
    <n v="0"/>
    <n v="0"/>
    <n v="0"/>
    <n v="0"/>
    <n v="0"/>
    <n v="0"/>
    <n v="1"/>
    <n v="0"/>
    <n v="0"/>
    <n v="0"/>
    <n v="0"/>
    <n v="0"/>
    <n v="0"/>
    <n v="2"/>
    <n v="7"/>
    <n v="6"/>
    <m/>
    <m/>
    <m/>
    <m/>
    <m/>
    <m/>
    <m/>
    <n v="0"/>
    <n v="2"/>
    <m/>
    <m/>
    <m/>
    <n v="0"/>
    <m/>
    <m/>
    <m/>
    <m/>
    <n v="0"/>
    <m/>
    <m/>
    <m/>
    <n v="6"/>
    <s v="   "/>
    <n v="1"/>
    <n v="0.8571428571428571"/>
    <n v="0.8571428571428571"/>
    <n v="0.8571428571428571"/>
    <n v="0.8571428571428571"/>
  </r>
  <r>
    <x v="121"/>
    <x v="1"/>
    <x v="0"/>
    <x v="46"/>
    <x v="0"/>
    <x v="0"/>
    <n v="7"/>
    <n v="0"/>
    <n v="0"/>
    <n v="0"/>
    <n v="0"/>
    <n v="0"/>
    <n v="0"/>
    <n v="0"/>
    <n v="0"/>
    <n v="0"/>
    <n v="1"/>
    <n v="0"/>
    <n v="0"/>
    <n v="0"/>
    <n v="0"/>
    <n v="0"/>
    <n v="0"/>
    <n v="2"/>
    <n v="7"/>
    <n v="5"/>
    <m/>
    <m/>
    <m/>
    <m/>
    <m/>
    <m/>
    <m/>
    <n v="0"/>
    <n v="1"/>
    <m/>
    <m/>
    <m/>
    <n v="0"/>
    <m/>
    <m/>
    <m/>
    <m/>
    <n v="0"/>
    <m/>
    <m/>
    <m/>
    <n v="5"/>
    <s v="   "/>
    <n v="0.5"/>
    <n v="0.7142857142857143"/>
    <n v="0.7142857142857143"/>
    <n v="0.7142857142857143"/>
    <n v="0.7142857142857143"/>
  </r>
  <r>
    <x v="122"/>
    <x v="1"/>
    <x v="0"/>
    <x v="49"/>
    <x v="0"/>
    <x v="0"/>
    <n v="8"/>
    <n v="0"/>
    <n v="0"/>
    <n v="0"/>
    <n v="0"/>
    <n v="0"/>
    <n v="0"/>
    <n v="0"/>
    <n v="0"/>
    <n v="0"/>
    <n v="0"/>
    <n v="0"/>
    <n v="1"/>
    <n v="0"/>
    <n v="0"/>
    <n v="1"/>
    <n v="0"/>
    <n v="4"/>
    <n v="8"/>
    <n v="4"/>
    <m/>
    <m/>
    <m/>
    <m/>
    <m/>
    <m/>
    <m/>
    <n v="0"/>
    <n v="2"/>
    <m/>
    <m/>
    <m/>
    <n v="0"/>
    <m/>
    <m/>
    <m/>
    <m/>
    <n v="0"/>
    <m/>
    <m/>
    <m/>
    <n v="4"/>
    <s v="   "/>
    <n v="0.5"/>
    <n v="0.5"/>
    <n v="0.5"/>
    <n v="0.5"/>
    <n v="0.5"/>
  </r>
  <r>
    <x v="122"/>
    <x v="1"/>
    <x v="0"/>
    <x v="49"/>
    <x v="1"/>
    <x v="1"/>
    <n v="8"/>
    <n v="0"/>
    <n v="0"/>
    <n v="0"/>
    <n v="0"/>
    <n v="0"/>
    <n v="0"/>
    <n v="0"/>
    <n v="0"/>
    <n v="0"/>
    <n v="0"/>
    <n v="0"/>
    <n v="1"/>
    <n v="0"/>
    <n v="0"/>
    <n v="1"/>
    <n v="0"/>
    <n v="4"/>
    <n v="8"/>
    <n v="3"/>
    <m/>
    <m/>
    <m/>
    <m/>
    <m/>
    <m/>
    <m/>
    <n v="0"/>
    <n v="1"/>
    <m/>
    <m/>
    <m/>
    <n v="0"/>
    <m/>
    <m/>
    <m/>
    <m/>
    <n v="0"/>
    <m/>
    <m/>
    <m/>
    <n v="3"/>
    <s v="   "/>
    <n v="0.25"/>
    <n v="0.375"/>
    <n v="0.375"/>
    <n v="0.375"/>
    <n v="0.375"/>
  </r>
  <r>
    <x v="123"/>
    <x v="1"/>
    <x v="0"/>
    <x v="45"/>
    <x v="0"/>
    <x v="0"/>
    <n v="11"/>
    <n v="0"/>
    <n v="0"/>
    <n v="0"/>
    <n v="0"/>
    <n v="0"/>
    <n v="0"/>
    <n v="0"/>
    <n v="0"/>
    <n v="0"/>
    <n v="0"/>
    <n v="0"/>
    <n v="0"/>
    <n v="0"/>
    <n v="0"/>
    <n v="0"/>
    <n v="0"/>
    <n v="0"/>
    <n v="11"/>
    <n v="10"/>
    <m/>
    <m/>
    <m/>
    <m/>
    <m/>
    <m/>
    <m/>
    <n v="0"/>
    <m/>
    <m/>
    <m/>
    <m/>
    <n v="0"/>
    <m/>
    <m/>
    <m/>
    <m/>
    <n v="0"/>
    <m/>
    <m/>
    <m/>
    <n v="10"/>
    <s v="   "/>
    <s v="   "/>
    <n v="0.90909090909090906"/>
    <n v="0.90909090909090906"/>
    <n v="0.90909090909090906"/>
    <n v="0.90909090909090906"/>
  </r>
  <r>
    <x v="123"/>
    <x v="1"/>
    <x v="0"/>
    <x v="45"/>
    <x v="1"/>
    <x v="1"/>
    <n v="11"/>
    <n v="0"/>
    <n v="0"/>
    <n v="0"/>
    <n v="0"/>
    <n v="0"/>
    <n v="0"/>
    <n v="0"/>
    <n v="0"/>
    <n v="0"/>
    <n v="0"/>
    <n v="0"/>
    <n v="0"/>
    <n v="0"/>
    <n v="0"/>
    <n v="0"/>
    <n v="0"/>
    <n v="0"/>
    <n v="11"/>
    <n v="9"/>
    <m/>
    <m/>
    <m/>
    <m/>
    <m/>
    <m/>
    <m/>
    <n v="0"/>
    <m/>
    <m/>
    <m/>
    <m/>
    <n v="0"/>
    <m/>
    <m/>
    <m/>
    <m/>
    <n v="0"/>
    <m/>
    <m/>
    <m/>
    <n v="9"/>
    <s v="   "/>
    <s v="   "/>
    <n v="0.81818181818181823"/>
    <n v="0.81818181818181823"/>
    <n v="0.81818181818181823"/>
    <n v="0.81818181818181823"/>
  </r>
  <r>
    <x v="124"/>
    <x v="1"/>
    <x v="0"/>
    <x v="45"/>
    <x v="0"/>
    <x v="0"/>
    <n v="11"/>
    <n v="0"/>
    <n v="0"/>
    <n v="0"/>
    <n v="0"/>
    <n v="0"/>
    <n v="0"/>
    <n v="0"/>
    <n v="0"/>
    <n v="0"/>
    <n v="0"/>
    <n v="0"/>
    <n v="0"/>
    <n v="0"/>
    <n v="0"/>
    <n v="0"/>
    <n v="0"/>
    <n v="0"/>
    <n v="11"/>
    <n v="10"/>
    <m/>
    <m/>
    <m/>
    <m/>
    <m/>
    <m/>
    <m/>
    <n v="0"/>
    <m/>
    <m/>
    <n v="1"/>
    <s v="Op stoep of gras"/>
    <n v="1"/>
    <m/>
    <m/>
    <m/>
    <m/>
    <n v="0"/>
    <m/>
    <m/>
    <m/>
    <n v="11"/>
    <s v="   "/>
    <s v="   "/>
    <n v="0.90909090909090906"/>
    <n v="1"/>
    <n v="1"/>
    <n v="1"/>
  </r>
  <r>
    <x v="124"/>
    <x v="1"/>
    <x v="0"/>
    <x v="45"/>
    <x v="1"/>
    <x v="1"/>
    <n v="11"/>
    <n v="0"/>
    <n v="0"/>
    <n v="0"/>
    <n v="0"/>
    <n v="0"/>
    <n v="0"/>
    <n v="0"/>
    <n v="0"/>
    <n v="0"/>
    <n v="0"/>
    <n v="0"/>
    <n v="0"/>
    <n v="0"/>
    <n v="0"/>
    <n v="0"/>
    <n v="0"/>
    <n v="0"/>
    <n v="11"/>
    <n v="9"/>
    <m/>
    <m/>
    <m/>
    <m/>
    <m/>
    <m/>
    <m/>
    <n v="0"/>
    <m/>
    <m/>
    <m/>
    <m/>
    <n v="0"/>
    <m/>
    <m/>
    <m/>
    <m/>
    <n v="0"/>
    <m/>
    <m/>
    <m/>
    <n v="9"/>
    <s v="   "/>
    <s v="   "/>
    <n v="0.81818181818181823"/>
    <n v="0.81818181818181823"/>
    <n v="0.81818181818181823"/>
    <n v="0.81818181818181823"/>
  </r>
  <r>
    <x v="125"/>
    <x v="1"/>
    <x v="0"/>
    <x v="50"/>
    <x v="0"/>
    <x v="0"/>
    <n v="24"/>
    <n v="0"/>
    <n v="0"/>
    <n v="0"/>
    <n v="0"/>
    <n v="0"/>
    <n v="0"/>
    <n v="0"/>
    <n v="0"/>
    <n v="3"/>
    <n v="2"/>
    <n v="1"/>
    <n v="0"/>
    <n v="1"/>
    <n v="0"/>
    <n v="0"/>
    <n v="0"/>
    <n v="10"/>
    <n v="24"/>
    <n v="23"/>
    <m/>
    <m/>
    <m/>
    <m/>
    <m/>
    <m/>
    <m/>
    <n v="0"/>
    <n v="6"/>
    <m/>
    <m/>
    <m/>
    <n v="0"/>
    <m/>
    <m/>
    <m/>
    <m/>
    <n v="0"/>
    <m/>
    <m/>
    <m/>
    <n v="23"/>
    <s v="   "/>
    <n v="0.6"/>
    <n v="0.95833333333333337"/>
    <n v="0.95833333333333337"/>
    <n v="0.95833333333333337"/>
    <n v="0.95833333333333337"/>
  </r>
  <r>
    <x v="125"/>
    <x v="1"/>
    <x v="0"/>
    <x v="50"/>
    <x v="1"/>
    <x v="1"/>
    <n v="24"/>
    <n v="0"/>
    <n v="0"/>
    <n v="0"/>
    <n v="0"/>
    <n v="0"/>
    <n v="0"/>
    <n v="0"/>
    <n v="0"/>
    <n v="3"/>
    <n v="2"/>
    <n v="1"/>
    <n v="0"/>
    <n v="1"/>
    <n v="0"/>
    <n v="0"/>
    <n v="0"/>
    <n v="10"/>
    <n v="24"/>
    <n v="20"/>
    <m/>
    <m/>
    <m/>
    <m/>
    <m/>
    <m/>
    <m/>
    <n v="0"/>
    <n v="6"/>
    <m/>
    <m/>
    <m/>
    <n v="0"/>
    <m/>
    <m/>
    <m/>
    <m/>
    <n v="0"/>
    <m/>
    <m/>
    <m/>
    <n v="20"/>
    <s v="   "/>
    <n v="0.6"/>
    <n v="0.83333333333333337"/>
    <n v="0.83333333333333337"/>
    <n v="0.83333333333333337"/>
    <n v="0.83333333333333337"/>
  </r>
  <r>
    <x v="126"/>
    <x v="1"/>
    <x v="0"/>
    <x v="51"/>
    <x v="0"/>
    <x v="0"/>
    <n v="8"/>
    <n v="0"/>
    <n v="0"/>
    <n v="0"/>
    <n v="0"/>
    <n v="0"/>
    <n v="0"/>
    <n v="0"/>
    <n v="0"/>
    <n v="2"/>
    <n v="0"/>
    <n v="0"/>
    <n v="0"/>
    <n v="0"/>
    <n v="0"/>
    <n v="0"/>
    <n v="0"/>
    <n v="2"/>
    <n v="8"/>
    <n v="7"/>
    <m/>
    <m/>
    <m/>
    <m/>
    <m/>
    <m/>
    <m/>
    <n v="0"/>
    <n v="2"/>
    <m/>
    <m/>
    <m/>
    <n v="0"/>
    <m/>
    <m/>
    <m/>
    <m/>
    <n v="0"/>
    <m/>
    <m/>
    <m/>
    <n v="7"/>
    <s v="   "/>
    <n v="1"/>
    <n v="0.875"/>
    <n v="0.875"/>
    <n v="0.875"/>
    <n v="0.875"/>
  </r>
  <r>
    <x v="126"/>
    <x v="1"/>
    <x v="0"/>
    <x v="51"/>
    <x v="1"/>
    <x v="1"/>
    <n v="8"/>
    <n v="0"/>
    <n v="0"/>
    <n v="0"/>
    <n v="0"/>
    <n v="0"/>
    <n v="0"/>
    <n v="0"/>
    <n v="0"/>
    <n v="2"/>
    <n v="0"/>
    <n v="0"/>
    <n v="0"/>
    <n v="0"/>
    <n v="0"/>
    <n v="0"/>
    <n v="0"/>
    <n v="2"/>
    <n v="8"/>
    <n v="6"/>
    <m/>
    <m/>
    <m/>
    <m/>
    <m/>
    <m/>
    <m/>
    <n v="0"/>
    <m/>
    <m/>
    <m/>
    <m/>
    <n v="0"/>
    <m/>
    <m/>
    <m/>
    <m/>
    <n v="0"/>
    <m/>
    <m/>
    <m/>
    <n v="6"/>
    <s v="   "/>
    <n v="0"/>
    <n v="0.75"/>
    <n v="0.75"/>
    <n v="0.75"/>
    <n v="0.75"/>
  </r>
  <r>
    <x v="127"/>
    <x v="1"/>
    <x v="0"/>
    <x v="44"/>
    <x v="0"/>
    <x v="0"/>
    <n v="0"/>
    <n v="0"/>
    <n v="0"/>
    <n v="0"/>
    <n v="0"/>
    <n v="0"/>
    <n v="0"/>
    <n v="0"/>
    <n v="0"/>
    <n v="0"/>
    <n v="0"/>
    <n v="0"/>
    <n v="0"/>
    <n v="1"/>
    <n v="0"/>
    <n v="1"/>
    <n v="0"/>
    <n v="4"/>
    <n v="0"/>
    <m/>
    <m/>
    <m/>
    <m/>
    <m/>
    <m/>
    <m/>
    <m/>
    <n v="0"/>
    <m/>
    <m/>
    <m/>
    <m/>
    <n v="0"/>
    <m/>
    <m/>
    <m/>
    <m/>
    <n v="0"/>
    <m/>
    <m/>
    <m/>
    <n v="0"/>
    <s v="   "/>
    <n v="0"/>
    <s v="   "/>
    <s v="   "/>
    <s v="   "/>
    <s v="   "/>
  </r>
  <r>
    <x v="127"/>
    <x v="1"/>
    <x v="0"/>
    <x v="44"/>
    <x v="1"/>
    <x v="1"/>
    <n v="0"/>
    <n v="0"/>
    <n v="0"/>
    <n v="0"/>
    <n v="0"/>
    <n v="0"/>
    <n v="0"/>
    <n v="0"/>
    <n v="0"/>
    <n v="0"/>
    <n v="0"/>
    <n v="0"/>
    <n v="0"/>
    <n v="1"/>
    <n v="0"/>
    <n v="1"/>
    <n v="0"/>
    <n v="4"/>
    <n v="0"/>
    <m/>
    <m/>
    <m/>
    <m/>
    <m/>
    <m/>
    <m/>
    <m/>
    <n v="0"/>
    <m/>
    <m/>
    <m/>
    <m/>
    <n v="0"/>
    <m/>
    <m/>
    <m/>
    <m/>
    <n v="0"/>
    <m/>
    <m/>
    <m/>
    <n v="0"/>
    <s v="   "/>
    <n v="0"/>
    <s v="   "/>
    <s v="   "/>
    <s v="   "/>
    <s v="   "/>
  </r>
  <r>
    <x v="128"/>
    <x v="1"/>
    <x v="0"/>
    <x v="52"/>
    <x v="0"/>
    <x v="0"/>
    <n v="0"/>
    <n v="3"/>
    <n v="0"/>
    <n v="0"/>
    <n v="0"/>
    <n v="0"/>
    <n v="0"/>
    <n v="0"/>
    <n v="0"/>
    <n v="2"/>
    <n v="0"/>
    <n v="2"/>
    <n v="0"/>
    <n v="0"/>
    <n v="0"/>
    <n v="0"/>
    <n v="0"/>
    <n v="4"/>
    <n v="3"/>
    <m/>
    <n v="3"/>
    <m/>
    <m/>
    <m/>
    <m/>
    <m/>
    <m/>
    <n v="0"/>
    <n v="3"/>
    <n v="1"/>
    <m/>
    <m/>
    <n v="1"/>
    <m/>
    <m/>
    <m/>
    <m/>
    <n v="0"/>
    <m/>
    <m/>
    <s v="Overbezetting door foutparkeren"/>
    <n v="4"/>
    <s v="   "/>
    <n v="0.75"/>
    <s v="   "/>
    <s v="  "/>
    <s v="  "/>
    <n v="1.3333333333333333"/>
  </r>
  <r>
    <x v="128"/>
    <x v="1"/>
    <x v="0"/>
    <x v="52"/>
    <x v="1"/>
    <x v="1"/>
    <n v="0"/>
    <n v="3"/>
    <n v="0"/>
    <n v="0"/>
    <n v="0"/>
    <n v="0"/>
    <n v="0"/>
    <n v="0"/>
    <n v="0"/>
    <n v="2"/>
    <n v="0"/>
    <n v="2"/>
    <n v="0"/>
    <n v="0"/>
    <n v="0"/>
    <n v="0"/>
    <n v="0"/>
    <n v="4"/>
    <n v="3"/>
    <m/>
    <n v="3"/>
    <m/>
    <m/>
    <m/>
    <m/>
    <m/>
    <m/>
    <n v="0"/>
    <n v="1"/>
    <m/>
    <m/>
    <m/>
    <n v="0"/>
    <m/>
    <m/>
    <m/>
    <m/>
    <n v="0"/>
    <m/>
    <m/>
    <m/>
    <n v="3"/>
    <s v="   "/>
    <n v="0.25"/>
    <s v="   "/>
    <s v="  "/>
    <s v="  "/>
    <n v="1"/>
  </r>
  <r>
    <x v="129"/>
    <x v="1"/>
    <x v="0"/>
    <x v="35"/>
    <x v="0"/>
    <x v="0"/>
    <n v="4"/>
    <n v="0"/>
    <n v="0"/>
    <n v="0"/>
    <n v="0"/>
    <n v="0"/>
    <n v="0"/>
    <n v="0"/>
    <n v="0"/>
    <n v="2"/>
    <n v="0"/>
    <n v="4"/>
    <n v="0"/>
    <n v="0"/>
    <n v="0"/>
    <n v="0"/>
    <n v="0"/>
    <n v="6"/>
    <n v="4"/>
    <n v="1"/>
    <m/>
    <m/>
    <m/>
    <m/>
    <m/>
    <m/>
    <m/>
    <n v="0"/>
    <n v="4"/>
    <m/>
    <m/>
    <m/>
    <n v="0"/>
    <m/>
    <m/>
    <m/>
    <m/>
    <n v="0"/>
    <m/>
    <m/>
    <m/>
    <n v="1"/>
    <s v="   "/>
    <n v="0.66666666666666663"/>
    <n v="0.25"/>
    <n v="0.25"/>
    <n v="0.25"/>
    <n v="0.25"/>
  </r>
  <r>
    <x v="129"/>
    <x v="1"/>
    <x v="0"/>
    <x v="35"/>
    <x v="1"/>
    <x v="1"/>
    <n v="4"/>
    <n v="0"/>
    <n v="0"/>
    <n v="0"/>
    <n v="0"/>
    <n v="0"/>
    <n v="0"/>
    <n v="0"/>
    <n v="0"/>
    <n v="2"/>
    <n v="0"/>
    <n v="4"/>
    <n v="0"/>
    <n v="0"/>
    <n v="0"/>
    <n v="0"/>
    <n v="0"/>
    <n v="6"/>
    <n v="4"/>
    <m/>
    <m/>
    <m/>
    <m/>
    <m/>
    <m/>
    <m/>
    <m/>
    <n v="0"/>
    <n v="3"/>
    <m/>
    <m/>
    <m/>
    <n v="0"/>
    <m/>
    <m/>
    <m/>
    <m/>
    <n v="0"/>
    <m/>
    <m/>
    <m/>
    <n v="0"/>
    <s v="   "/>
    <n v="0.5"/>
    <n v="0"/>
    <n v="0"/>
    <n v="0"/>
    <n v="0"/>
  </r>
  <r>
    <x v="130"/>
    <x v="1"/>
    <x v="0"/>
    <x v="46"/>
    <x v="0"/>
    <x v="0"/>
    <n v="13"/>
    <n v="0"/>
    <n v="0"/>
    <n v="0"/>
    <n v="2"/>
    <n v="0"/>
    <n v="0"/>
    <n v="0"/>
    <n v="2"/>
    <n v="0"/>
    <n v="0"/>
    <n v="1"/>
    <n v="0"/>
    <n v="0"/>
    <n v="0"/>
    <n v="0"/>
    <n v="0"/>
    <n v="1"/>
    <n v="15"/>
    <n v="6"/>
    <m/>
    <m/>
    <m/>
    <n v="1"/>
    <m/>
    <m/>
    <m/>
    <n v="1"/>
    <m/>
    <m/>
    <m/>
    <m/>
    <n v="0"/>
    <m/>
    <m/>
    <m/>
    <m/>
    <n v="0"/>
    <m/>
    <m/>
    <m/>
    <n v="7"/>
    <n v="0.5"/>
    <n v="0"/>
    <n v="0.46153846153846156"/>
    <n v="0.46153846153846156"/>
    <n v="0.46666666666666667"/>
    <n v="0.46666666666666667"/>
  </r>
  <r>
    <x v="130"/>
    <x v="1"/>
    <x v="0"/>
    <x v="46"/>
    <x v="1"/>
    <x v="1"/>
    <n v="13"/>
    <n v="0"/>
    <n v="0"/>
    <n v="0"/>
    <n v="2"/>
    <n v="0"/>
    <n v="0"/>
    <n v="0"/>
    <n v="2"/>
    <n v="0"/>
    <n v="0"/>
    <n v="1"/>
    <n v="0"/>
    <n v="0"/>
    <n v="0"/>
    <n v="0"/>
    <n v="0"/>
    <n v="1"/>
    <n v="15"/>
    <n v="6"/>
    <m/>
    <m/>
    <m/>
    <n v="1"/>
    <m/>
    <m/>
    <m/>
    <n v="1"/>
    <m/>
    <m/>
    <m/>
    <m/>
    <n v="0"/>
    <m/>
    <m/>
    <m/>
    <m/>
    <n v="0"/>
    <m/>
    <m/>
    <m/>
    <n v="7"/>
    <n v="0.5"/>
    <n v="0"/>
    <n v="0.46153846153846156"/>
    <n v="0.46153846153846156"/>
    <n v="0.46666666666666667"/>
    <n v="0.46666666666666667"/>
  </r>
  <r>
    <x v="131"/>
    <x v="1"/>
    <x v="0"/>
    <x v="51"/>
    <x v="0"/>
    <x v="0"/>
    <n v="0"/>
    <n v="0"/>
    <n v="0"/>
    <n v="0"/>
    <n v="0"/>
    <n v="0"/>
    <n v="0"/>
    <n v="0"/>
    <n v="0"/>
    <n v="0"/>
    <n v="1"/>
    <n v="0"/>
    <n v="0"/>
    <n v="0"/>
    <n v="0"/>
    <n v="3"/>
    <n v="0"/>
    <n v="8"/>
    <n v="0"/>
    <m/>
    <m/>
    <m/>
    <m/>
    <m/>
    <m/>
    <m/>
    <m/>
    <n v="0"/>
    <n v="5"/>
    <m/>
    <m/>
    <m/>
    <n v="0"/>
    <m/>
    <m/>
    <m/>
    <m/>
    <n v="0"/>
    <m/>
    <m/>
    <m/>
    <n v="0"/>
    <s v="   "/>
    <n v="0.625"/>
    <s v="   "/>
    <s v="   "/>
    <s v="   "/>
    <s v="   "/>
  </r>
  <r>
    <x v="131"/>
    <x v="1"/>
    <x v="0"/>
    <x v="51"/>
    <x v="1"/>
    <x v="1"/>
    <n v="0"/>
    <n v="0"/>
    <n v="0"/>
    <n v="0"/>
    <n v="0"/>
    <n v="0"/>
    <n v="0"/>
    <n v="0"/>
    <n v="0"/>
    <n v="0"/>
    <n v="1"/>
    <n v="0"/>
    <n v="0"/>
    <n v="0"/>
    <n v="0"/>
    <n v="3"/>
    <n v="0"/>
    <n v="8"/>
    <n v="0"/>
    <m/>
    <m/>
    <m/>
    <m/>
    <m/>
    <m/>
    <m/>
    <m/>
    <n v="0"/>
    <n v="5"/>
    <m/>
    <m/>
    <m/>
    <n v="0"/>
    <m/>
    <m/>
    <m/>
    <m/>
    <n v="0"/>
    <m/>
    <m/>
    <m/>
    <n v="0"/>
    <s v="   "/>
    <n v="0.625"/>
    <s v="   "/>
    <s v="   "/>
    <s v="   "/>
    <s v="   "/>
  </r>
  <r>
    <x v="132"/>
    <x v="1"/>
    <x v="0"/>
    <x v="51"/>
    <x v="0"/>
    <x v="0"/>
    <n v="3"/>
    <n v="0"/>
    <n v="0"/>
    <n v="0"/>
    <n v="0"/>
    <n v="0"/>
    <n v="0"/>
    <n v="0"/>
    <n v="0"/>
    <n v="2"/>
    <n v="0"/>
    <n v="3"/>
    <n v="0"/>
    <n v="0"/>
    <n v="0"/>
    <n v="2"/>
    <n v="1"/>
    <n v="13"/>
    <n v="3"/>
    <n v="3"/>
    <m/>
    <m/>
    <m/>
    <m/>
    <m/>
    <m/>
    <m/>
    <n v="0"/>
    <n v="11"/>
    <m/>
    <m/>
    <m/>
    <n v="0"/>
    <m/>
    <m/>
    <m/>
    <m/>
    <n v="0"/>
    <m/>
    <m/>
    <m/>
    <n v="3"/>
    <s v="   "/>
    <n v="0.84615384615384615"/>
    <n v="1"/>
    <n v="1"/>
    <n v="1"/>
    <n v="1"/>
  </r>
  <r>
    <x v="132"/>
    <x v="1"/>
    <x v="0"/>
    <x v="51"/>
    <x v="1"/>
    <x v="1"/>
    <n v="3"/>
    <n v="0"/>
    <n v="0"/>
    <n v="0"/>
    <n v="0"/>
    <n v="0"/>
    <n v="0"/>
    <n v="0"/>
    <n v="0"/>
    <n v="2"/>
    <n v="0"/>
    <n v="3"/>
    <n v="0"/>
    <n v="0"/>
    <n v="0"/>
    <n v="2"/>
    <n v="1"/>
    <n v="13"/>
    <n v="3"/>
    <n v="2"/>
    <m/>
    <m/>
    <m/>
    <m/>
    <m/>
    <m/>
    <m/>
    <n v="0"/>
    <n v="11"/>
    <m/>
    <m/>
    <m/>
    <n v="0"/>
    <m/>
    <m/>
    <m/>
    <m/>
    <n v="0"/>
    <m/>
    <m/>
    <m/>
    <n v="2"/>
    <s v="   "/>
    <n v="0.84615384615384615"/>
    <n v="0.66666666666666663"/>
    <n v="0.66666666666666663"/>
    <n v="0.66666666666666663"/>
    <n v="0.66666666666666663"/>
  </r>
  <r>
    <x v="133"/>
    <x v="1"/>
    <x v="0"/>
    <x v="53"/>
    <x v="0"/>
    <x v="0"/>
    <n v="0"/>
    <n v="17"/>
    <n v="0"/>
    <n v="0"/>
    <n v="0"/>
    <n v="0"/>
    <n v="0"/>
    <n v="0"/>
    <n v="0"/>
    <n v="4"/>
    <n v="0"/>
    <n v="3"/>
    <n v="0"/>
    <n v="3"/>
    <n v="0"/>
    <n v="1"/>
    <n v="0"/>
    <n v="15"/>
    <n v="17"/>
    <m/>
    <n v="10"/>
    <m/>
    <m/>
    <m/>
    <m/>
    <m/>
    <m/>
    <n v="0"/>
    <n v="11"/>
    <m/>
    <m/>
    <m/>
    <n v="0"/>
    <m/>
    <m/>
    <m/>
    <m/>
    <n v="0"/>
    <m/>
    <m/>
    <m/>
    <n v="10"/>
    <s v="   "/>
    <n v="0.73333333333333328"/>
    <s v="   "/>
    <s v="  "/>
    <s v="  "/>
    <n v="0.58823529411764708"/>
  </r>
  <r>
    <x v="133"/>
    <x v="1"/>
    <x v="0"/>
    <x v="53"/>
    <x v="1"/>
    <x v="1"/>
    <n v="0"/>
    <n v="17"/>
    <n v="0"/>
    <n v="0"/>
    <n v="0"/>
    <n v="0"/>
    <n v="0"/>
    <n v="0"/>
    <n v="0"/>
    <n v="4"/>
    <n v="0"/>
    <n v="3"/>
    <n v="0"/>
    <n v="3"/>
    <n v="0"/>
    <n v="1"/>
    <n v="0"/>
    <n v="15"/>
    <n v="17"/>
    <m/>
    <n v="9"/>
    <m/>
    <m/>
    <m/>
    <m/>
    <m/>
    <m/>
    <n v="0"/>
    <n v="6"/>
    <m/>
    <m/>
    <m/>
    <n v="0"/>
    <m/>
    <m/>
    <m/>
    <m/>
    <n v="0"/>
    <m/>
    <m/>
    <m/>
    <n v="9"/>
    <s v="   "/>
    <n v="0.4"/>
    <s v="   "/>
    <s v="  "/>
    <s v="  "/>
    <n v="0.52941176470588236"/>
  </r>
  <r>
    <x v="134"/>
    <x v="1"/>
    <x v="0"/>
    <x v="46"/>
    <x v="0"/>
    <x v="0"/>
    <n v="7"/>
    <n v="0"/>
    <n v="0"/>
    <n v="0"/>
    <n v="0"/>
    <n v="0"/>
    <n v="0"/>
    <n v="0"/>
    <n v="0"/>
    <n v="0"/>
    <n v="0"/>
    <n v="0"/>
    <n v="0"/>
    <n v="0"/>
    <n v="0"/>
    <n v="0"/>
    <n v="0"/>
    <n v="0"/>
    <n v="7"/>
    <n v="5"/>
    <m/>
    <m/>
    <m/>
    <m/>
    <m/>
    <m/>
    <m/>
    <n v="0"/>
    <m/>
    <m/>
    <m/>
    <m/>
    <n v="0"/>
    <m/>
    <m/>
    <m/>
    <m/>
    <n v="0"/>
    <m/>
    <m/>
    <m/>
    <n v="5"/>
    <s v="   "/>
    <s v="   "/>
    <n v="0.7142857142857143"/>
    <n v="0.7142857142857143"/>
    <n v="0.7142857142857143"/>
    <n v="0.7142857142857143"/>
  </r>
  <r>
    <x v="134"/>
    <x v="1"/>
    <x v="0"/>
    <x v="46"/>
    <x v="1"/>
    <x v="1"/>
    <n v="7"/>
    <n v="0"/>
    <n v="0"/>
    <n v="0"/>
    <n v="0"/>
    <n v="0"/>
    <n v="0"/>
    <n v="0"/>
    <n v="0"/>
    <n v="0"/>
    <n v="0"/>
    <n v="0"/>
    <n v="0"/>
    <n v="0"/>
    <n v="0"/>
    <n v="0"/>
    <n v="0"/>
    <n v="0"/>
    <n v="7"/>
    <n v="6"/>
    <m/>
    <m/>
    <m/>
    <m/>
    <m/>
    <m/>
    <m/>
    <n v="0"/>
    <m/>
    <m/>
    <m/>
    <m/>
    <n v="0"/>
    <m/>
    <m/>
    <m/>
    <m/>
    <n v="0"/>
    <m/>
    <m/>
    <m/>
    <n v="6"/>
    <s v="   "/>
    <s v="   "/>
    <n v="0.8571428571428571"/>
    <n v="0.8571428571428571"/>
    <n v="0.8571428571428571"/>
    <n v="0.8571428571428571"/>
  </r>
  <r>
    <x v="135"/>
    <x v="1"/>
    <x v="0"/>
    <x v="54"/>
    <x v="0"/>
    <x v="0"/>
    <n v="9"/>
    <n v="0"/>
    <n v="0"/>
    <n v="0"/>
    <n v="0"/>
    <n v="0"/>
    <n v="0"/>
    <n v="0"/>
    <n v="0"/>
    <n v="2"/>
    <n v="0"/>
    <n v="1"/>
    <n v="0"/>
    <n v="2"/>
    <n v="0"/>
    <n v="2"/>
    <n v="0"/>
    <n v="11"/>
    <n v="9"/>
    <n v="6"/>
    <m/>
    <m/>
    <m/>
    <m/>
    <m/>
    <m/>
    <m/>
    <n v="0"/>
    <n v="3"/>
    <m/>
    <m/>
    <m/>
    <n v="0"/>
    <m/>
    <m/>
    <m/>
    <m/>
    <n v="0"/>
    <m/>
    <m/>
    <m/>
    <n v="6"/>
    <s v="   "/>
    <n v="0.27272727272727271"/>
    <n v="0.66666666666666663"/>
    <n v="0.66666666666666663"/>
    <n v="0.66666666666666663"/>
    <n v="0.66666666666666663"/>
  </r>
  <r>
    <x v="135"/>
    <x v="1"/>
    <x v="0"/>
    <x v="54"/>
    <x v="1"/>
    <x v="1"/>
    <n v="9"/>
    <n v="0"/>
    <n v="0"/>
    <n v="0"/>
    <n v="0"/>
    <n v="0"/>
    <n v="0"/>
    <n v="0"/>
    <n v="0"/>
    <n v="2"/>
    <n v="0"/>
    <n v="1"/>
    <n v="0"/>
    <n v="2"/>
    <n v="0"/>
    <n v="2"/>
    <n v="0"/>
    <n v="11"/>
    <n v="9"/>
    <n v="5"/>
    <m/>
    <m/>
    <m/>
    <m/>
    <m/>
    <m/>
    <m/>
    <n v="0"/>
    <n v="3"/>
    <m/>
    <m/>
    <m/>
    <n v="0"/>
    <m/>
    <m/>
    <m/>
    <m/>
    <n v="0"/>
    <m/>
    <m/>
    <m/>
    <n v="5"/>
    <s v="   "/>
    <n v="0.27272727272727271"/>
    <n v="0.55555555555555558"/>
    <n v="0.55555555555555558"/>
    <n v="0.55555555555555558"/>
    <n v="0.55555555555555558"/>
  </r>
  <r>
    <x v="136"/>
    <x v="1"/>
    <x v="0"/>
    <x v="30"/>
    <x v="1"/>
    <x v="1"/>
    <n v="0"/>
    <n v="1"/>
    <n v="0"/>
    <n v="0"/>
    <n v="0"/>
    <n v="0"/>
    <n v="0"/>
    <n v="0"/>
    <n v="0"/>
    <n v="3"/>
    <n v="0"/>
    <n v="1"/>
    <n v="0"/>
    <n v="0"/>
    <n v="0"/>
    <n v="0"/>
    <n v="0"/>
    <n v="4"/>
    <n v="1"/>
    <m/>
    <m/>
    <m/>
    <m/>
    <m/>
    <m/>
    <m/>
    <m/>
    <n v="0"/>
    <n v="3"/>
    <m/>
    <n v="2"/>
    <s v="weg te smal"/>
    <n v="2"/>
    <m/>
    <m/>
    <m/>
    <m/>
    <n v="0"/>
    <m/>
    <m/>
    <s v="Overbezetting door foutparkeren"/>
    <n v="2"/>
    <s v="   "/>
    <n v="0.75"/>
    <s v="   "/>
    <s v="  "/>
    <s v="  "/>
    <n v="2"/>
  </r>
  <r>
    <x v="136"/>
    <x v="1"/>
    <x v="0"/>
    <x v="30"/>
    <x v="0"/>
    <x v="0"/>
    <n v="0"/>
    <n v="1"/>
    <n v="0"/>
    <n v="0"/>
    <n v="0"/>
    <n v="0"/>
    <n v="0"/>
    <n v="0"/>
    <n v="0"/>
    <n v="3"/>
    <n v="0"/>
    <n v="1"/>
    <n v="0"/>
    <n v="0"/>
    <n v="0"/>
    <n v="0"/>
    <n v="0"/>
    <n v="4"/>
    <n v="1"/>
    <m/>
    <m/>
    <m/>
    <m/>
    <m/>
    <m/>
    <m/>
    <m/>
    <n v="0"/>
    <n v="2"/>
    <m/>
    <n v="3"/>
    <s v="weg te smal"/>
    <n v="3"/>
    <m/>
    <m/>
    <m/>
    <m/>
    <n v="0"/>
    <m/>
    <m/>
    <s v="Overbezetting door foutparkeren"/>
    <n v="3"/>
    <s v="   "/>
    <n v="0.5"/>
    <s v="   "/>
    <s v="  "/>
    <s v="  "/>
    <n v="3"/>
  </r>
  <r>
    <x v="137"/>
    <x v="1"/>
    <x v="0"/>
    <x v="53"/>
    <x v="0"/>
    <x v="0"/>
    <n v="7"/>
    <n v="0"/>
    <n v="0"/>
    <n v="0"/>
    <n v="0"/>
    <n v="0"/>
    <n v="0"/>
    <n v="0"/>
    <n v="0"/>
    <n v="0"/>
    <n v="0"/>
    <n v="0"/>
    <n v="0"/>
    <n v="0"/>
    <n v="0"/>
    <n v="0"/>
    <n v="0"/>
    <n v="0"/>
    <n v="7"/>
    <n v="3"/>
    <m/>
    <m/>
    <m/>
    <m/>
    <m/>
    <m/>
    <m/>
    <n v="0"/>
    <m/>
    <m/>
    <m/>
    <m/>
    <n v="0"/>
    <m/>
    <m/>
    <m/>
    <m/>
    <n v="0"/>
    <m/>
    <m/>
    <m/>
    <n v="3"/>
    <s v="   "/>
    <s v="   "/>
    <n v="0.42857142857142855"/>
    <n v="0.42857142857142855"/>
    <n v="0.42857142857142855"/>
    <n v="0.42857142857142855"/>
  </r>
  <r>
    <x v="137"/>
    <x v="1"/>
    <x v="0"/>
    <x v="53"/>
    <x v="1"/>
    <x v="1"/>
    <n v="7"/>
    <n v="0"/>
    <n v="0"/>
    <n v="0"/>
    <n v="0"/>
    <n v="0"/>
    <n v="0"/>
    <n v="0"/>
    <n v="0"/>
    <n v="0"/>
    <n v="0"/>
    <n v="0"/>
    <n v="0"/>
    <n v="0"/>
    <n v="0"/>
    <n v="0"/>
    <n v="0"/>
    <n v="0"/>
    <n v="7"/>
    <n v="3"/>
    <m/>
    <m/>
    <m/>
    <m/>
    <m/>
    <m/>
    <m/>
    <n v="0"/>
    <m/>
    <m/>
    <m/>
    <m/>
    <n v="0"/>
    <m/>
    <m/>
    <m/>
    <m/>
    <n v="0"/>
    <m/>
    <m/>
    <m/>
    <n v="3"/>
    <s v="   "/>
    <s v="   "/>
    <n v="0.42857142857142855"/>
    <n v="0.42857142857142855"/>
    <n v="0.42857142857142855"/>
    <n v="0.42857142857142855"/>
  </r>
  <r>
    <x v="138"/>
    <x v="1"/>
    <x v="0"/>
    <x v="49"/>
    <x v="0"/>
    <x v="0"/>
    <n v="0"/>
    <n v="0"/>
    <n v="0"/>
    <n v="0"/>
    <n v="0"/>
    <n v="0"/>
    <n v="0"/>
    <n v="0"/>
    <n v="0"/>
    <n v="0"/>
    <n v="0"/>
    <n v="0"/>
    <n v="0"/>
    <n v="0"/>
    <n v="0"/>
    <n v="0"/>
    <n v="0"/>
    <n v="0"/>
    <n v="0"/>
    <m/>
    <m/>
    <m/>
    <m/>
    <m/>
    <m/>
    <m/>
    <m/>
    <n v="0"/>
    <m/>
    <m/>
    <m/>
    <m/>
    <n v="0"/>
    <m/>
    <m/>
    <m/>
    <m/>
    <n v="0"/>
    <m/>
    <m/>
    <m/>
    <n v="0"/>
    <s v="   "/>
    <s v="   "/>
    <s v="   "/>
    <s v="   "/>
    <s v="   "/>
    <s v="   "/>
  </r>
  <r>
    <x v="138"/>
    <x v="1"/>
    <x v="0"/>
    <x v="49"/>
    <x v="1"/>
    <x v="1"/>
    <n v="0"/>
    <n v="0"/>
    <n v="0"/>
    <n v="0"/>
    <n v="0"/>
    <n v="0"/>
    <n v="0"/>
    <n v="0"/>
    <n v="0"/>
    <n v="0"/>
    <n v="0"/>
    <n v="0"/>
    <n v="0"/>
    <n v="0"/>
    <n v="0"/>
    <n v="0"/>
    <n v="0"/>
    <n v="0"/>
    <n v="0"/>
    <m/>
    <m/>
    <m/>
    <m/>
    <m/>
    <m/>
    <m/>
    <m/>
    <n v="0"/>
    <m/>
    <m/>
    <m/>
    <m/>
    <n v="0"/>
    <m/>
    <m/>
    <m/>
    <m/>
    <n v="0"/>
    <m/>
    <m/>
    <m/>
    <n v="0"/>
    <s v="   "/>
    <s v="   "/>
    <s v="   "/>
    <s v="   "/>
    <s v="   "/>
    <s v="   "/>
  </r>
  <r>
    <x v="139"/>
    <x v="1"/>
    <x v="0"/>
    <x v="35"/>
    <x v="0"/>
    <x v="0"/>
    <n v="0"/>
    <n v="0"/>
    <n v="0"/>
    <n v="0"/>
    <n v="0"/>
    <n v="0"/>
    <n v="0"/>
    <n v="0"/>
    <n v="0"/>
    <n v="0"/>
    <n v="0"/>
    <n v="2"/>
    <n v="0"/>
    <n v="0"/>
    <n v="0"/>
    <n v="0"/>
    <n v="0"/>
    <n v="2"/>
    <n v="0"/>
    <m/>
    <m/>
    <m/>
    <m/>
    <m/>
    <m/>
    <m/>
    <m/>
    <n v="0"/>
    <m/>
    <m/>
    <n v="2"/>
    <s v="Voor inrit of garage"/>
    <n v="2"/>
    <m/>
    <m/>
    <m/>
    <m/>
    <n v="0"/>
    <m/>
    <m/>
    <s v="Overbezetting door foutparkeren"/>
    <n v="2"/>
    <s v="   "/>
    <n v="0"/>
    <s v="   "/>
    <s v="  "/>
    <s v="  "/>
    <s v="  "/>
  </r>
  <r>
    <x v="139"/>
    <x v="1"/>
    <x v="0"/>
    <x v="35"/>
    <x v="1"/>
    <x v="1"/>
    <n v="0"/>
    <n v="0"/>
    <n v="0"/>
    <n v="0"/>
    <n v="0"/>
    <n v="0"/>
    <n v="0"/>
    <n v="0"/>
    <n v="0"/>
    <n v="0"/>
    <n v="0"/>
    <n v="2"/>
    <n v="0"/>
    <n v="0"/>
    <n v="0"/>
    <n v="0"/>
    <n v="0"/>
    <n v="2"/>
    <n v="0"/>
    <m/>
    <m/>
    <m/>
    <m/>
    <m/>
    <m/>
    <m/>
    <m/>
    <n v="0"/>
    <m/>
    <m/>
    <m/>
    <m/>
    <n v="0"/>
    <m/>
    <m/>
    <m/>
    <m/>
    <n v="0"/>
    <m/>
    <m/>
    <m/>
    <n v="0"/>
    <s v="   "/>
    <n v="0"/>
    <s v="   "/>
    <s v="   "/>
    <s v="   "/>
    <s v="   "/>
  </r>
  <r>
    <x v="140"/>
    <x v="1"/>
    <x v="0"/>
    <x v="39"/>
    <x v="0"/>
    <x v="0"/>
    <n v="31"/>
    <n v="0"/>
    <n v="0"/>
    <n v="0"/>
    <n v="0"/>
    <n v="0"/>
    <n v="0"/>
    <n v="0"/>
    <n v="0"/>
    <n v="1"/>
    <n v="0"/>
    <n v="0"/>
    <n v="0"/>
    <n v="0"/>
    <n v="0"/>
    <n v="1"/>
    <n v="0"/>
    <n v="3"/>
    <n v="31"/>
    <n v="12"/>
    <m/>
    <m/>
    <m/>
    <m/>
    <m/>
    <m/>
    <m/>
    <n v="0"/>
    <n v="1"/>
    <m/>
    <m/>
    <m/>
    <n v="0"/>
    <m/>
    <m/>
    <m/>
    <m/>
    <n v="0"/>
    <m/>
    <m/>
    <m/>
    <n v="12"/>
    <s v="   "/>
    <n v="0.33333333333333331"/>
    <n v="0.38709677419354838"/>
    <n v="0.38709677419354838"/>
    <n v="0.38709677419354838"/>
    <n v="0.38709677419354838"/>
  </r>
  <r>
    <x v="140"/>
    <x v="1"/>
    <x v="0"/>
    <x v="39"/>
    <x v="1"/>
    <x v="1"/>
    <n v="31"/>
    <n v="0"/>
    <n v="0"/>
    <n v="0"/>
    <n v="0"/>
    <n v="0"/>
    <n v="0"/>
    <n v="0"/>
    <n v="0"/>
    <n v="1"/>
    <n v="0"/>
    <n v="0"/>
    <n v="0"/>
    <n v="0"/>
    <n v="0"/>
    <n v="1"/>
    <n v="0"/>
    <n v="3"/>
    <n v="31"/>
    <n v="9"/>
    <m/>
    <m/>
    <m/>
    <m/>
    <m/>
    <m/>
    <m/>
    <n v="0"/>
    <n v="1"/>
    <m/>
    <m/>
    <m/>
    <n v="0"/>
    <m/>
    <m/>
    <m/>
    <m/>
    <n v="0"/>
    <m/>
    <m/>
    <m/>
    <n v="9"/>
    <s v="   "/>
    <n v="0.33333333333333331"/>
    <n v="0.29032258064516131"/>
    <n v="0.29032258064516131"/>
    <n v="0.29032258064516131"/>
    <n v="0.29032258064516131"/>
  </r>
  <r>
    <x v="141"/>
    <x v="1"/>
    <x v="0"/>
    <x v="55"/>
    <x v="1"/>
    <x v="1"/>
    <n v="16"/>
    <n v="0"/>
    <n v="0"/>
    <n v="2"/>
    <n v="0"/>
    <n v="0"/>
    <n v="0"/>
    <n v="0"/>
    <n v="2"/>
    <n v="4"/>
    <n v="0"/>
    <n v="0"/>
    <n v="0"/>
    <n v="1"/>
    <n v="0"/>
    <n v="0"/>
    <n v="1"/>
    <n v="10"/>
    <n v="18"/>
    <n v="12"/>
    <m/>
    <m/>
    <n v="2"/>
    <m/>
    <m/>
    <m/>
    <m/>
    <n v="2"/>
    <n v="5"/>
    <m/>
    <m/>
    <m/>
    <n v="0"/>
    <n v="1"/>
    <m/>
    <m/>
    <s v="aanhangwagen(s)"/>
    <n v="1"/>
    <m/>
    <m/>
    <m/>
    <n v="15"/>
    <n v="1"/>
    <n v="0.5"/>
    <n v="0.8125"/>
    <n v="0.8125"/>
    <n v="0.83333333333333337"/>
    <n v="0.83333333333333337"/>
  </r>
  <r>
    <x v="141"/>
    <x v="1"/>
    <x v="0"/>
    <x v="55"/>
    <x v="0"/>
    <x v="0"/>
    <n v="16"/>
    <n v="0"/>
    <n v="0"/>
    <n v="2"/>
    <n v="0"/>
    <n v="0"/>
    <n v="0"/>
    <n v="0"/>
    <n v="2"/>
    <n v="4"/>
    <n v="0"/>
    <n v="0"/>
    <n v="0"/>
    <n v="1"/>
    <n v="0"/>
    <n v="0"/>
    <n v="1"/>
    <n v="10"/>
    <n v="18"/>
    <n v="14"/>
    <m/>
    <m/>
    <n v="2"/>
    <m/>
    <m/>
    <m/>
    <m/>
    <n v="2"/>
    <n v="2"/>
    <m/>
    <m/>
    <m/>
    <n v="0"/>
    <n v="2"/>
    <m/>
    <m/>
    <s v="combinatie"/>
    <n v="2"/>
    <m/>
    <m/>
    <m/>
    <n v="18"/>
    <n v="1"/>
    <n v="0.2"/>
    <n v="1"/>
    <n v="1"/>
    <n v="1"/>
    <n v="1"/>
  </r>
  <r>
    <x v="142"/>
    <x v="1"/>
    <x v="0"/>
    <x v="46"/>
    <x v="0"/>
    <x v="0"/>
    <n v="11"/>
    <n v="0"/>
    <n v="0"/>
    <n v="0"/>
    <n v="0"/>
    <n v="0"/>
    <n v="0"/>
    <n v="0"/>
    <n v="0"/>
    <n v="0"/>
    <n v="0"/>
    <n v="0"/>
    <n v="0"/>
    <n v="0"/>
    <n v="0"/>
    <n v="0"/>
    <n v="0"/>
    <n v="0"/>
    <n v="11"/>
    <n v="9"/>
    <m/>
    <m/>
    <m/>
    <m/>
    <m/>
    <m/>
    <m/>
    <n v="0"/>
    <m/>
    <m/>
    <m/>
    <m/>
    <n v="0"/>
    <m/>
    <m/>
    <m/>
    <m/>
    <n v="0"/>
    <m/>
    <m/>
    <m/>
    <n v="9"/>
    <s v="   "/>
    <s v="   "/>
    <n v="0.81818181818181823"/>
    <n v="0.81818181818181823"/>
    <n v="0.81818181818181823"/>
    <n v="0.81818181818181823"/>
  </r>
  <r>
    <x v="142"/>
    <x v="1"/>
    <x v="0"/>
    <x v="46"/>
    <x v="1"/>
    <x v="1"/>
    <n v="11"/>
    <n v="0"/>
    <n v="0"/>
    <n v="0"/>
    <n v="0"/>
    <n v="0"/>
    <n v="0"/>
    <n v="0"/>
    <n v="0"/>
    <n v="0"/>
    <n v="0"/>
    <n v="0"/>
    <n v="0"/>
    <n v="0"/>
    <n v="0"/>
    <n v="0"/>
    <n v="0"/>
    <n v="0"/>
    <n v="11"/>
    <n v="5"/>
    <m/>
    <m/>
    <m/>
    <m/>
    <m/>
    <m/>
    <m/>
    <n v="0"/>
    <m/>
    <m/>
    <m/>
    <m/>
    <n v="0"/>
    <m/>
    <m/>
    <m/>
    <m/>
    <n v="0"/>
    <m/>
    <m/>
    <m/>
    <n v="5"/>
    <s v="   "/>
    <s v="   "/>
    <n v="0.45454545454545453"/>
    <n v="0.45454545454545453"/>
    <n v="0.45454545454545453"/>
    <n v="0.45454545454545453"/>
  </r>
  <r>
    <x v="143"/>
    <x v="1"/>
    <x v="0"/>
    <x v="39"/>
    <x v="0"/>
    <x v="0"/>
    <n v="26"/>
    <n v="0"/>
    <n v="1"/>
    <n v="0"/>
    <n v="0"/>
    <n v="0"/>
    <n v="0"/>
    <n v="0"/>
    <n v="1"/>
    <n v="0"/>
    <n v="0"/>
    <n v="0"/>
    <n v="0"/>
    <n v="0"/>
    <n v="0"/>
    <n v="0"/>
    <n v="0"/>
    <n v="0"/>
    <n v="27"/>
    <n v="5"/>
    <m/>
    <m/>
    <m/>
    <m/>
    <m/>
    <m/>
    <m/>
    <n v="0"/>
    <m/>
    <m/>
    <m/>
    <m/>
    <n v="0"/>
    <m/>
    <m/>
    <m/>
    <m/>
    <n v="0"/>
    <m/>
    <m/>
    <m/>
    <n v="5"/>
    <n v="0"/>
    <s v="   "/>
    <n v="0.19230769230769232"/>
    <n v="0.19230769230769232"/>
    <n v="0.18518518518518517"/>
    <n v="0.18518518518518517"/>
  </r>
  <r>
    <x v="143"/>
    <x v="1"/>
    <x v="0"/>
    <x v="39"/>
    <x v="1"/>
    <x v="1"/>
    <n v="26"/>
    <n v="0"/>
    <n v="1"/>
    <n v="0"/>
    <n v="0"/>
    <n v="0"/>
    <n v="0"/>
    <n v="0"/>
    <n v="1"/>
    <n v="0"/>
    <n v="0"/>
    <n v="0"/>
    <n v="0"/>
    <n v="0"/>
    <n v="0"/>
    <n v="0"/>
    <n v="0"/>
    <n v="0"/>
    <n v="27"/>
    <n v="8"/>
    <m/>
    <m/>
    <m/>
    <m/>
    <m/>
    <m/>
    <m/>
    <n v="0"/>
    <m/>
    <m/>
    <m/>
    <m/>
    <n v="0"/>
    <m/>
    <m/>
    <m/>
    <m/>
    <n v="0"/>
    <m/>
    <m/>
    <m/>
    <n v="8"/>
    <n v="0"/>
    <s v="   "/>
    <n v="0.30769230769230771"/>
    <n v="0.30769230769230771"/>
    <n v="0.29629629629629628"/>
    <n v="0.29629629629629628"/>
  </r>
  <r>
    <x v="144"/>
    <x v="1"/>
    <x v="0"/>
    <x v="35"/>
    <x v="0"/>
    <x v="0"/>
    <n v="4"/>
    <n v="0"/>
    <n v="0"/>
    <n v="0"/>
    <n v="0"/>
    <n v="0"/>
    <n v="0"/>
    <n v="0"/>
    <n v="0"/>
    <n v="2"/>
    <n v="1"/>
    <n v="0"/>
    <n v="0"/>
    <n v="0"/>
    <n v="0"/>
    <n v="0"/>
    <n v="0"/>
    <n v="4"/>
    <n v="4"/>
    <n v="4"/>
    <m/>
    <m/>
    <m/>
    <m/>
    <m/>
    <m/>
    <m/>
    <n v="0"/>
    <n v="3"/>
    <m/>
    <m/>
    <m/>
    <n v="0"/>
    <m/>
    <m/>
    <m/>
    <m/>
    <n v="0"/>
    <m/>
    <m/>
    <m/>
    <n v="4"/>
    <s v="   "/>
    <n v="0.75"/>
    <n v="1"/>
    <n v="1"/>
    <n v="1"/>
    <n v="1"/>
  </r>
  <r>
    <x v="144"/>
    <x v="1"/>
    <x v="0"/>
    <x v="35"/>
    <x v="1"/>
    <x v="1"/>
    <n v="4"/>
    <n v="0"/>
    <n v="0"/>
    <n v="0"/>
    <n v="0"/>
    <n v="0"/>
    <n v="0"/>
    <n v="0"/>
    <n v="0"/>
    <n v="2"/>
    <n v="1"/>
    <n v="0"/>
    <n v="0"/>
    <n v="0"/>
    <n v="0"/>
    <n v="0"/>
    <n v="0"/>
    <n v="4"/>
    <n v="4"/>
    <n v="3"/>
    <m/>
    <m/>
    <m/>
    <m/>
    <m/>
    <m/>
    <m/>
    <n v="0"/>
    <n v="2"/>
    <m/>
    <m/>
    <m/>
    <n v="0"/>
    <m/>
    <m/>
    <m/>
    <m/>
    <n v="0"/>
    <m/>
    <m/>
    <m/>
    <n v="3"/>
    <s v="   "/>
    <n v="0.5"/>
    <n v="0.75"/>
    <n v="0.75"/>
    <n v="0.75"/>
    <n v="0.75"/>
  </r>
  <r>
    <x v="145"/>
    <x v="1"/>
    <x v="0"/>
    <x v="56"/>
    <x v="0"/>
    <x v="0"/>
    <n v="18"/>
    <n v="0"/>
    <n v="0"/>
    <n v="0"/>
    <n v="0"/>
    <n v="0"/>
    <n v="0"/>
    <n v="0"/>
    <n v="0"/>
    <n v="3"/>
    <n v="0"/>
    <n v="2"/>
    <n v="0"/>
    <n v="0"/>
    <n v="0"/>
    <n v="0"/>
    <n v="0"/>
    <n v="5"/>
    <n v="18"/>
    <n v="12"/>
    <m/>
    <m/>
    <m/>
    <m/>
    <m/>
    <m/>
    <m/>
    <n v="0"/>
    <n v="5"/>
    <m/>
    <m/>
    <m/>
    <n v="0"/>
    <m/>
    <m/>
    <m/>
    <m/>
    <n v="0"/>
    <m/>
    <m/>
    <m/>
    <n v="12"/>
    <s v="   "/>
    <n v="1"/>
    <n v="0.66666666666666663"/>
    <n v="0.66666666666666663"/>
    <n v="0.66666666666666663"/>
    <n v="0.66666666666666663"/>
  </r>
  <r>
    <x v="145"/>
    <x v="1"/>
    <x v="0"/>
    <x v="56"/>
    <x v="1"/>
    <x v="1"/>
    <n v="18"/>
    <n v="0"/>
    <n v="0"/>
    <n v="0"/>
    <n v="0"/>
    <n v="0"/>
    <n v="0"/>
    <n v="0"/>
    <n v="0"/>
    <n v="3"/>
    <n v="0"/>
    <n v="2"/>
    <n v="0"/>
    <n v="0"/>
    <n v="0"/>
    <n v="0"/>
    <n v="0"/>
    <n v="5"/>
    <n v="18"/>
    <n v="11"/>
    <m/>
    <m/>
    <m/>
    <m/>
    <m/>
    <m/>
    <m/>
    <n v="0"/>
    <n v="3"/>
    <m/>
    <m/>
    <m/>
    <n v="0"/>
    <m/>
    <m/>
    <m/>
    <m/>
    <n v="0"/>
    <m/>
    <m/>
    <m/>
    <n v="11"/>
    <s v="   "/>
    <n v="0.6"/>
    <n v="0.61111111111111116"/>
    <n v="0.61111111111111116"/>
    <n v="0.61111111111111116"/>
    <n v="0.61111111111111116"/>
  </r>
  <r>
    <x v="146"/>
    <x v="1"/>
    <x v="0"/>
    <x v="45"/>
    <x v="0"/>
    <x v="0"/>
    <n v="13"/>
    <n v="0"/>
    <n v="0"/>
    <n v="0"/>
    <n v="0"/>
    <n v="0"/>
    <n v="0"/>
    <n v="0"/>
    <n v="0"/>
    <n v="0"/>
    <n v="0"/>
    <n v="0"/>
    <n v="0"/>
    <n v="0"/>
    <n v="0"/>
    <n v="0"/>
    <n v="0"/>
    <n v="0"/>
    <n v="13"/>
    <n v="7"/>
    <m/>
    <m/>
    <m/>
    <m/>
    <m/>
    <m/>
    <m/>
    <n v="0"/>
    <m/>
    <m/>
    <m/>
    <m/>
    <n v="0"/>
    <n v="1"/>
    <m/>
    <m/>
    <s v="aanhangwagen(s)"/>
    <n v="1"/>
    <m/>
    <m/>
    <m/>
    <n v="8"/>
    <s v="   "/>
    <s v="   "/>
    <n v="0.61538461538461542"/>
    <n v="0.61538461538461542"/>
    <n v="0.61538461538461542"/>
    <n v="0.61538461538461542"/>
  </r>
  <r>
    <x v="146"/>
    <x v="1"/>
    <x v="0"/>
    <x v="45"/>
    <x v="1"/>
    <x v="1"/>
    <n v="13"/>
    <n v="0"/>
    <n v="0"/>
    <n v="0"/>
    <n v="0"/>
    <n v="0"/>
    <n v="0"/>
    <n v="0"/>
    <n v="0"/>
    <n v="0"/>
    <n v="0"/>
    <n v="0"/>
    <n v="0"/>
    <n v="0"/>
    <n v="0"/>
    <n v="0"/>
    <n v="0"/>
    <n v="0"/>
    <n v="13"/>
    <n v="3"/>
    <m/>
    <m/>
    <m/>
    <m/>
    <m/>
    <m/>
    <m/>
    <n v="0"/>
    <m/>
    <m/>
    <m/>
    <m/>
    <n v="0"/>
    <n v="1"/>
    <m/>
    <m/>
    <s v="aanhangwagen(s)"/>
    <n v="1"/>
    <m/>
    <m/>
    <m/>
    <n v="4"/>
    <s v="   "/>
    <s v="   "/>
    <n v="0.30769230769230771"/>
    <n v="0.30769230769230771"/>
    <n v="0.30769230769230771"/>
    <n v="0.30769230769230771"/>
  </r>
  <r>
    <x v="147"/>
    <x v="1"/>
    <x v="0"/>
    <x v="57"/>
    <x v="0"/>
    <x v="0"/>
    <n v="14"/>
    <n v="0"/>
    <n v="2"/>
    <n v="3"/>
    <n v="0"/>
    <n v="0"/>
    <n v="0"/>
    <n v="0"/>
    <n v="5"/>
    <n v="0"/>
    <n v="0"/>
    <n v="0"/>
    <n v="0"/>
    <n v="0"/>
    <n v="0"/>
    <n v="0"/>
    <n v="0"/>
    <n v="0"/>
    <n v="19"/>
    <n v="4"/>
    <m/>
    <n v="1"/>
    <n v="2"/>
    <m/>
    <m/>
    <m/>
    <m/>
    <n v="3"/>
    <m/>
    <m/>
    <m/>
    <m/>
    <n v="0"/>
    <m/>
    <m/>
    <m/>
    <m/>
    <n v="0"/>
    <m/>
    <m/>
    <m/>
    <n v="7"/>
    <n v="0.6"/>
    <s v="   "/>
    <n v="0.2857142857142857"/>
    <n v="0.2857142857142857"/>
    <n v="0.36842105263157893"/>
    <n v="0.36842105263157893"/>
  </r>
  <r>
    <x v="147"/>
    <x v="1"/>
    <x v="0"/>
    <x v="57"/>
    <x v="1"/>
    <x v="1"/>
    <n v="14"/>
    <n v="0"/>
    <n v="2"/>
    <n v="3"/>
    <n v="0"/>
    <n v="0"/>
    <n v="0"/>
    <n v="0"/>
    <n v="5"/>
    <n v="0"/>
    <n v="0"/>
    <n v="0"/>
    <n v="0"/>
    <n v="0"/>
    <n v="0"/>
    <n v="0"/>
    <n v="0"/>
    <n v="0"/>
    <n v="19"/>
    <n v="3"/>
    <m/>
    <m/>
    <n v="2"/>
    <m/>
    <m/>
    <m/>
    <m/>
    <n v="2"/>
    <m/>
    <m/>
    <n v="1"/>
    <s v="weg te smal"/>
    <n v="1"/>
    <m/>
    <m/>
    <m/>
    <m/>
    <n v="0"/>
    <m/>
    <m/>
    <m/>
    <n v="6"/>
    <n v="0.4"/>
    <s v="   "/>
    <n v="0.21428571428571427"/>
    <n v="0.2857142857142857"/>
    <n v="0.31578947368421051"/>
    <n v="0.31578947368421051"/>
  </r>
  <r>
    <x v="148"/>
    <x v="1"/>
    <x v="0"/>
    <x v="45"/>
    <x v="0"/>
    <x v="0"/>
    <n v="13"/>
    <n v="0"/>
    <n v="0"/>
    <n v="0"/>
    <n v="0"/>
    <n v="0"/>
    <n v="0"/>
    <n v="0"/>
    <n v="0"/>
    <n v="0"/>
    <n v="0"/>
    <n v="0"/>
    <n v="0"/>
    <n v="0"/>
    <n v="0"/>
    <n v="0"/>
    <n v="0"/>
    <n v="0"/>
    <n v="13"/>
    <n v="10"/>
    <m/>
    <m/>
    <m/>
    <m/>
    <m/>
    <m/>
    <m/>
    <n v="0"/>
    <m/>
    <m/>
    <m/>
    <m/>
    <n v="0"/>
    <m/>
    <m/>
    <m/>
    <m/>
    <n v="0"/>
    <m/>
    <m/>
    <m/>
    <n v="10"/>
    <s v="   "/>
    <s v="   "/>
    <n v="0.76923076923076927"/>
    <n v="0.76923076923076927"/>
    <n v="0.76923076923076927"/>
    <n v="0.76923076923076927"/>
  </r>
  <r>
    <x v="148"/>
    <x v="1"/>
    <x v="0"/>
    <x v="45"/>
    <x v="1"/>
    <x v="1"/>
    <n v="13"/>
    <n v="0"/>
    <n v="0"/>
    <n v="0"/>
    <n v="0"/>
    <n v="0"/>
    <n v="0"/>
    <n v="0"/>
    <n v="0"/>
    <n v="0"/>
    <n v="0"/>
    <n v="0"/>
    <n v="0"/>
    <n v="0"/>
    <n v="0"/>
    <n v="0"/>
    <n v="0"/>
    <n v="0"/>
    <n v="13"/>
    <n v="7"/>
    <m/>
    <m/>
    <m/>
    <m/>
    <m/>
    <m/>
    <m/>
    <n v="0"/>
    <m/>
    <m/>
    <m/>
    <m/>
    <n v="0"/>
    <m/>
    <m/>
    <m/>
    <m/>
    <n v="0"/>
    <m/>
    <m/>
    <m/>
    <n v="7"/>
    <s v="   "/>
    <s v="   "/>
    <n v="0.53846153846153844"/>
    <n v="0.53846153846153844"/>
    <n v="0.53846153846153844"/>
    <n v="0.53846153846153844"/>
  </r>
  <r>
    <x v="149"/>
    <x v="1"/>
    <x v="0"/>
    <x v="46"/>
    <x v="0"/>
    <x v="0"/>
    <n v="11"/>
    <n v="0"/>
    <n v="0"/>
    <n v="0"/>
    <n v="0"/>
    <n v="0"/>
    <n v="0"/>
    <n v="0"/>
    <n v="0"/>
    <n v="0"/>
    <n v="0"/>
    <n v="2"/>
    <n v="0"/>
    <n v="0"/>
    <n v="0"/>
    <n v="0"/>
    <n v="0"/>
    <n v="2"/>
    <n v="11"/>
    <n v="7"/>
    <m/>
    <m/>
    <m/>
    <m/>
    <m/>
    <m/>
    <m/>
    <n v="0"/>
    <m/>
    <m/>
    <m/>
    <m/>
    <n v="0"/>
    <m/>
    <m/>
    <m/>
    <m/>
    <n v="0"/>
    <m/>
    <m/>
    <m/>
    <n v="7"/>
    <s v="   "/>
    <n v="0"/>
    <n v="0.63636363636363635"/>
    <n v="0.63636363636363635"/>
    <n v="0.63636363636363635"/>
    <n v="0.63636363636363635"/>
  </r>
  <r>
    <x v="149"/>
    <x v="1"/>
    <x v="0"/>
    <x v="46"/>
    <x v="1"/>
    <x v="1"/>
    <n v="11"/>
    <n v="0"/>
    <n v="0"/>
    <n v="0"/>
    <n v="0"/>
    <n v="0"/>
    <n v="0"/>
    <n v="0"/>
    <n v="0"/>
    <n v="0"/>
    <n v="0"/>
    <n v="2"/>
    <n v="0"/>
    <n v="0"/>
    <n v="0"/>
    <n v="0"/>
    <n v="0"/>
    <n v="2"/>
    <n v="11"/>
    <n v="5"/>
    <m/>
    <m/>
    <m/>
    <m/>
    <m/>
    <m/>
    <m/>
    <n v="0"/>
    <m/>
    <m/>
    <m/>
    <m/>
    <n v="0"/>
    <m/>
    <m/>
    <m/>
    <m/>
    <n v="0"/>
    <m/>
    <m/>
    <m/>
    <n v="5"/>
    <s v="   "/>
    <n v="0"/>
    <n v="0.45454545454545453"/>
    <n v="0.45454545454545453"/>
    <n v="0.45454545454545453"/>
    <n v="0.45454545454545453"/>
  </r>
  <r>
    <x v="150"/>
    <x v="1"/>
    <x v="0"/>
    <x v="52"/>
    <x v="0"/>
    <x v="0"/>
    <n v="0"/>
    <n v="6"/>
    <n v="0"/>
    <n v="0"/>
    <n v="0"/>
    <n v="0"/>
    <n v="0"/>
    <n v="0"/>
    <n v="0"/>
    <n v="2"/>
    <n v="0"/>
    <n v="3"/>
    <n v="0"/>
    <n v="0"/>
    <n v="0"/>
    <n v="0"/>
    <n v="0"/>
    <n v="5"/>
    <n v="6"/>
    <m/>
    <n v="5"/>
    <m/>
    <m/>
    <m/>
    <m/>
    <m/>
    <m/>
    <n v="0"/>
    <n v="4"/>
    <m/>
    <m/>
    <m/>
    <n v="0"/>
    <m/>
    <m/>
    <m/>
    <m/>
    <n v="0"/>
    <m/>
    <m/>
    <m/>
    <n v="5"/>
    <s v="   "/>
    <n v="0.8"/>
    <s v="   "/>
    <s v="  "/>
    <s v="  "/>
    <n v="0.83333333333333337"/>
  </r>
  <r>
    <x v="150"/>
    <x v="1"/>
    <x v="0"/>
    <x v="52"/>
    <x v="1"/>
    <x v="1"/>
    <n v="0"/>
    <n v="6"/>
    <n v="0"/>
    <n v="0"/>
    <n v="0"/>
    <n v="0"/>
    <n v="0"/>
    <n v="0"/>
    <n v="0"/>
    <n v="2"/>
    <n v="0"/>
    <n v="3"/>
    <n v="0"/>
    <n v="0"/>
    <n v="0"/>
    <n v="0"/>
    <n v="0"/>
    <n v="5"/>
    <n v="6"/>
    <m/>
    <n v="3"/>
    <m/>
    <m/>
    <m/>
    <m/>
    <m/>
    <m/>
    <n v="0"/>
    <n v="2"/>
    <m/>
    <m/>
    <m/>
    <n v="0"/>
    <m/>
    <m/>
    <m/>
    <m/>
    <n v="0"/>
    <m/>
    <m/>
    <m/>
    <n v="3"/>
    <s v="   "/>
    <n v="0.4"/>
    <s v="   "/>
    <s v="  "/>
    <s v="  "/>
    <n v="0.5"/>
  </r>
  <r>
    <x v="151"/>
    <x v="1"/>
    <x v="0"/>
    <x v="44"/>
    <x v="0"/>
    <x v="0"/>
    <n v="0"/>
    <n v="0"/>
    <n v="0"/>
    <n v="0"/>
    <n v="0"/>
    <n v="0"/>
    <n v="0"/>
    <n v="0"/>
    <n v="0"/>
    <n v="0"/>
    <n v="0"/>
    <n v="0"/>
    <n v="0"/>
    <n v="0"/>
    <n v="0"/>
    <n v="0"/>
    <n v="0"/>
    <n v="0"/>
    <n v="0"/>
    <m/>
    <m/>
    <m/>
    <m/>
    <m/>
    <m/>
    <m/>
    <m/>
    <n v="0"/>
    <m/>
    <m/>
    <m/>
    <m/>
    <n v="0"/>
    <m/>
    <m/>
    <m/>
    <m/>
    <n v="0"/>
    <m/>
    <m/>
    <m/>
    <n v="0"/>
    <s v="   "/>
    <s v="   "/>
    <s v="   "/>
    <s v="   "/>
    <s v="   "/>
    <s v="   "/>
  </r>
  <r>
    <x v="151"/>
    <x v="1"/>
    <x v="0"/>
    <x v="44"/>
    <x v="1"/>
    <x v="1"/>
    <n v="0"/>
    <n v="0"/>
    <n v="0"/>
    <n v="0"/>
    <n v="0"/>
    <n v="0"/>
    <n v="0"/>
    <n v="0"/>
    <n v="0"/>
    <n v="0"/>
    <n v="0"/>
    <n v="0"/>
    <n v="0"/>
    <n v="0"/>
    <n v="0"/>
    <n v="0"/>
    <n v="0"/>
    <n v="0"/>
    <n v="0"/>
    <m/>
    <m/>
    <m/>
    <m/>
    <m/>
    <m/>
    <m/>
    <m/>
    <n v="0"/>
    <m/>
    <m/>
    <m/>
    <m/>
    <n v="0"/>
    <m/>
    <m/>
    <m/>
    <m/>
    <n v="0"/>
    <m/>
    <m/>
    <m/>
    <n v="0"/>
    <s v="   "/>
    <s v="   "/>
    <s v="   "/>
    <s v="   "/>
    <s v="   "/>
    <s v="   "/>
  </r>
  <r>
    <x v="152"/>
    <x v="1"/>
    <x v="0"/>
    <x v="49"/>
    <x v="0"/>
    <x v="0"/>
    <n v="8"/>
    <n v="0"/>
    <n v="0"/>
    <n v="0"/>
    <n v="0"/>
    <n v="0"/>
    <n v="0"/>
    <n v="0"/>
    <n v="0"/>
    <n v="0"/>
    <n v="0"/>
    <n v="1"/>
    <n v="1"/>
    <n v="0"/>
    <n v="0"/>
    <n v="1"/>
    <n v="0"/>
    <n v="5"/>
    <n v="8"/>
    <m/>
    <m/>
    <m/>
    <m/>
    <m/>
    <m/>
    <m/>
    <m/>
    <n v="0"/>
    <n v="3"/>
    <m/>
    <m/>
    <m/>
    <n v="0"/>
    <m/>
    <m/>
    <m/>
    <m/>
    <n v="0"/>
    <m/>
    <m/>
    <m/>
    <n v="0"/>
    <s v="   "/>
    <n v="0.6"/>
    <n v="0"/>
    <n v="0"/>
    <n v="0"/>
    <n v="0"/>
  </r>
  <r>
    <x v="152"/>
    <x v="1"/>
    <x v="0"/>
    <x v="49"/>
    <x v="1"/>
    <x v="1"/>
    <n v="8"/>
    <n v="0"/>
    <n v="0"/>
    <n v="0"/>
    <n v="0"/>
    <n v="0"/>
    <n v="0"/>
    <n v="0"/>
    <n v="0"/>
    <n v="0"/>
    <n v="0"/>
    <n v="1"/>
    <n v="1"/>
    <n v="0"/>
    <n v="0"/>
    <n v="1"/>
    <n v="0"/>
    <n v="5"/>
    <n v="8"/>
    <n v="1"/>
    <m/>
    <m/>
    <m/>
    <m/>
    <m/>
    <m/>
    <m/>
    <n v="0"/>
    <n v="2"/>
    <m/>
    <m/>
    <m/>
    <n v="0"/>
    <m/>
    <m/>
    <m/>
    <m/>
    <n v="0"/>
    <m/>
    <m/>
    <m/>
    <n v="1"/>
    <s v="   "/>
    <n v="0.4"/>
    <n v="0.125"/>
    <n v="0.125"/>
    <n v="0.125"/>
    <n v="0.125"/>
  </r>
  <r>
    <x v="153"/>
    <x v="1"/>
    <x v="0"/>
    <x v="58"/>
    <x v="0"/>
    <x v="0"/>
    <n v="6"/>
    <n v="0"/>
    <n v="0"/>
    <n v="0"/>
    <n v="0"/>
    <n v="0"/>
    <n v="0"/>
    <n v="0"/>
    <n v="0"/>
    <n v="3"/>
    <n v="2"/>
    <n v="9"/>
    <n v="2"/>
    <n v="0"/>
    <n v="0"/>
    <n v="0"/>
    <n v="0"/>
    <n v="20"/>
    <n v="6"/>
    <n v="5"/>
    <m/>
    <m/>
    <m/>
    <m/>
    <m/>
    <m/>
    <m/>
    <n v="0"/>
    <n v="20"/>
    <m/>
    <n v="2"/>
    <s v="Op stoep of gras"/>
    <n v="2"/>
    <m/>
    <m/>
    <m/>
    <m/>
    <n v="0"/>
    <m/>
    <m/>
    <s v="Overbezetting door foutparkeren"/>
    <n v="7"/>
    <s v="   "/>
    <n v="1"/>
    <n v="0.83333333333333337"/>
    <n v="1.1666666666666667"/>
    <n v="1.1666666666666667"/>
    <n v="1.1666666666666667"/>
  </r>
  <r>
    <x v="153"/>
    <x v="1"/>
    <x v="0"/>
    <x v="58"/>
    <x v="1"/>
    <x v="1"/>
    <n v="6"/>
    <n v="0"/>
    <n v="0"/>
    <n v="0"/>
    <n v="0"/>
    <n v="0"/>
    <n v="0"/>
    <n v="0"/>
    <n v="0"/>
    <n v="3"/>
    <n v="2"/>
    <n v="9"/>
    <n v="2"/>
    <n v="0"/>
    <n v="0"/>
    <n v="0"/>
    <n v="0"/>
    <n v="20"/>
    <n v="6"/>
    <n v="2"/>
    <m/>
    <m/>
    <m/>
    <m/>
    <m/>
    <m/>
    <m/>
    <n v="0"/>
    <n v="14"/>
    <m/>
    <n v="2"/>
    <s v="combinatie"/>
    <n v="2"/>
    <m/>
    <m/>
    <m/>
    <m/>
    <n v="0"/>
    <s v="1x weg te smal, 1x voor inrit"/>
    <m/>
    <m/>
    <n v="4"/>
    <s v="   "/>
    <n v="0.7"/>
    <n v="0.33333333333333331"/>
    <n v="0.66666666666666663"/>
    <n v="0.66666666666666663"/>
    <n v="0.66666666666666663"/>
  </r>
  <r>
    <x v="154"/>
    <x v="1"/>
    <x v="0"/>
    <x v="46"/>
    <x v="0"/>
    <x v="0"/>
    <n v="14"/>
    <n v="0"/>
    <n v="0"/>
    <n v="0"/>
    <n v="0"/>
    <n v="0"/>
    <n v="0"/>
    <n v="0"/>
    <n v="0"/>
    <n v="0"/>
    <n v="0"/>
    <n v="0"/>
    <n v="0"/>
    <n v="0"/>
    <n v="0"/>
    <n v="0"/>
    <n v="0"/>
    <n v="0"/>
    <n v="14"/>
    <n v="5"/>
    <m/>
    <m/>
    <m/>
    <m/>
    <m/>
    <m/>
    <m/>
    <n v="0"/>
    <m/>
    <m/>
    <m/>
    <m/>
    <n v="0"/>
    <m/>
    <m/>
    <m/>
    <m/>
    <n v="0"/>
    <m/>
    <m/>
    <m/>
    <n v="5"/>
    <s v="   "/>
    <s v="   "/>
    <n v="0.35714285714285715"/>
    <n v="0.35714285714285715"/>
    <n v="0.35714285714285715"/>
    <n v="0.35714285714285715"/>
  </r>
  <r>
    <x v="154"/>
    <x v="1"/>
    <x v="0"/>
    <x v="46"/>
    <x v="1"/>
    <x v="1"/>
    <n v="14"/>
    <n v="0"/>
    <n v="0"/>
    <n v="0"/>
    <n v="0"/>
    <n v="0"/>
    <n v="0"/>
    <n v="0"/>
    <n v="0"/>
    <n v="0"/>
    <n v="0"/>
    <n v="0"/>
    <n v="0"/>
    <n v="0"/>
    <n v="0"/>
    <n v="0"/>
    <n v="0"/>
    <n v="0"/>
    <n v="14"/>
    <n v="8"/>
    <m/>
    <m/>
    <m/>
    <m/>
    <m/>
    <m/>
    <m/>
    <n v="0"/>
    <m/>
    <m/>
    <m/>
    <m/>
    <n v="0"/>
    <m/>
    <m/>
    <m/>
    <m/>
    <n v="0"/>
    <m/>
    <m/>
    <m/>
    <n v="8"/>
    <s v="   "/>
    <s v="   "/>
    <n v="0.5714285714285714"/>
    <n v="0.5714285714285714"/>
    <n v="0.5714285714285714"/>
    <n v="0.5714285714285714"/>
  </r>
  <r>
    <x v="155"/>
    <x v="1"/>
    <x v="0"/>
    <x v="59"/>
    <x v="0"/>
    <x v="0"/>
    <n v="3"/>
    <n v="9"/>
    <n v="0"/>
    <n v="0"/>
    <n v="0"/>
    <n v="0"/>
    <n v="0"/>
    <n v="0"/>
    <n v="0"/>
    <n v="2"/>
    <n v="0"/>
    <n v="4"/>
    <n v="0"/>
    <n v="0"/>
    <n v="0"/>
    <n v="6"/>
    <n v="0"/>
    <n v="18"/>
    <n v="12"/>
    <n v="2"/>
    <n v="8"/>
    <m/>
    <m/>
    <m/>
    <m/>
    <m/>
    <m/>
    <n v="0"/>
    <n v="15"/>
    <m/>
    <m/>
    <m/>
    <n v="0"/>
    <m/>
    <m/>
    <m/>
    <m/>
    <n v="0"/>
    <m/>
    <m/>
    <m/>
    <n v="10"/>
    <s v="   "/>
    <n v="0.83333333333333337"/>
    <n v="0.66666666666666663"/>
    <n v="3.3333333333333335"/>
    <n v="3.3333333333333335"/>
    <n v="0.83333333333333337"/>
  </r>
  <r>
    <x v="155"/>
    <x v="1"/>
    <x v="0"/>
    <x v="59"/>
    <x v="1"/>
    <x v="1"/>
    <n v="3"/>
    <n v="9"/>
    <n v="0"/>
    <n v="0"/>
    <n v="0"/>
    <n v="0"/>
    <n v="0"/>
    <n v="0"/>
    <n v="0"/>
    <n v="2"/>
    <n v="0"/>
    <n v="4"/>
    <n v="0"/>
    <n v="0"/>
    <n v="0"/>
    <n v="6"/>
    <n v="0"/>
    <n v="18"/>
    <n v="12"/>
    <n v="3"/>
    <n v="4"/>
    <m/>
    <m/>
    <m/>
    <m/>
    <m/>
    <m/>
    <n v="0"/>
    <n v="11"/>
    <m/>
    <m/>
    <m/>
    <n v="0"/>
    <m/>
    <m/>
    <m/>
    <m/>
    <n v="0"/>
    <m/>
    <m/>
    <m/>
    <n v="7"/>
    <s v="   "/>
    <n v="0.61111111111111116"/>
    <n v="1"/>
    <n v="2.3333333333333335"/>
    <n v="2.3333333333333335"/>
    <n v="0.58333333333333337"/>
  </r>
  <r>
    <x v="156"/>
    <x v="1"/>
    <x v="0"/>
    <x v="59"/>
    <x v="0"/>
    <x v="0"/>
    <n v="0"/>
    <n v="8"/>
    <n v="0"/>
    <n v="0"/>
    <n v="0"/>
    <n v="0"/>
    <n v="0"/>
    <n v="0"/>
    <n v="0"/>
    <n v="0"/>
    <n v="0"/>
    <n v="0"/>
    <n v="0"/>
    <n v="0"/>
    <n v="0"/>
    <n v="0"/>
    <n v="0"/>
    <n v="0"/>
    <n v="8"/>
    <m/>
    <n v="7"/>
    <m/>
    <m/>
    <m/>
    <m/>
    <m/>
    <m/>
    <n v="0"/>
    <m/>
    <m/>
    <m/>
    <m/>
    <n v="0"/>
    <m/>
    <m/>
    <m/>
    <m/>
    <n v="0"/>
    <m/>
    <m/>
    <m/>
    <n v="7"/>
    <s v="   "/>
    <s v="   "/>
    <s v="   "/>
    <s v="  "/>
    <s v="  "/>
    <n v="0.875"/>
  </r>
  <r>
    <x v="156"/>
    <x v="1"/>
    <x v="0"/>
    <x v="59"/>
    <x v="1"/>
    <x v="1"/>
    <n v="0"/>
    <n v="8"/>
    <n v="0"/>
    <n v="0"/>
    <n v="0"/>
    <n v="0"/>
    <n v="0"/>
    <n v="0"/>
    <n v="0"/>
    <n v="0"/>
    <n v="0"/>
    <n v="0"/>
    <n v="0"/>
    <n v="0"/>
    <n v="0"/>
    <n v="0"/>
    <n v="0"/>
    <n v="0"/>
    <n v="8"/>
    <m/>
    <n v="8"/>
    <m/>
    <m/>
    <m/>
    <m/>
    <m/>
    <m/>
    <n v="0"/>
    <m/>
    <m/>
    <m/>
    <m/>
    <n v="0"/>
    <m/>
    <m/>
    <m/>
    <m/>
    <n v="0"/>
    <m/>
    <m/>
    <m/>
    <n v="8"/>
    <s v="   "/>
    <s v="   "/>
    <s v="   "/>
    <s v="  "/>
    <s v="  "/>
    <n v="1"/>
  </r>
  <r>
    <x v="157"/>
    <x v="1"/>
    <x v="0"/>
    <x v="59"/>
    <x v="0"/>
    <x v="0"/>
    <n v="0"/>
    <n v="0"/>
    <n v="0"/>
    <n v="0"/>
    <n v="0"/>
    <n v="0"/>
    <n v="0"/>
    <n v="0"/>
    <n v="0"/>
    <n v="0"/>
    <n v="0"/>
    <n v="0"/>
    <n v="0"/>
    <n v="0"/>
    <n v="0"/>
    <n v="0"/>
    <n v="0"/>
    <n v="0"/>
    <n v="0"/>
    <m/>
    <m/>
    <m/>
    <m/>
    <m/>
    <m/>
    <m/>
    <m/>
    <n v="0"/>
    <m/>
    <m/>
    <m/>
    <m/>
    <n v="0"/>
    <m/>
    <m/>
    <m/>
    <m/>
    <n v="0"/>
    <m/>
    <m/>
    <m/>
    <n v="0"/>
    <s v="   "/>
    <s v="   "/>
    <s v="   "/>
    <s v="   "/>
    <s v="   "/>
    <s v="   "/>
  </r>
  <r>
    <x v="157"/>
    <x v="1"/>
    <x v="0"/>
    <x v="59"/>
    <x v="1"/>
    <x v="1"/>
    <n v="0"/>
    <n v="0"/>
    <n v="0"/>
    <n v="0"/>
    <n v="0"/>
    <n v="0"/>
    <n v="0"/>
    <n v="0"/>
    <n v="0"/>
    <n v="0"/>
    <n v="0"/>
    <n v="0"/>
    <n v="0"/>
    <n v="0"/>
    <n v="0"/>
    <n v="0"/>
    <n v="0"/>
    <n v="0"/>
    <n v="0"/>
    <m/>
    <m/>
    <m/>
    <m/>
    <m/>
    <m/>
    <m/>
    <m/>
    <n v="0"/>
    <m/>
    <m/>
    <m/>
    <m/>
    <n v="0"/>
    <m/>
    <m/>
    <m/>
    <m/>
    <n v="0"/>
    <m/>
    <m/>
    <m/>
    <n v="0"/>
    <s v="   "/>
    <s v="   "/>
    <s v="   "/>
    <s v="   "/>
    <s v="   "/>
    <s v="   "/>
  </r>
  <r>
    <x v="158"/>
    <x v="1"/>
    <x v="0"/>
    <x v="58"/>
    <x v="0"/>
    <x v="0"/>
    <n v="9"/>
    <n v="0"/>
    <n v="0"/>
    <n v="0"/>
    <n v="0"/>
    <n v="0"/>
    <n v="0"/>
    <n v="0"/>
    <n v="0"/>
    <n v="0"/>
    <n v="0"/>
    <n v="0"/>
    <n v="0"/>
    <n v="0"/>
    <n v="0"/>
    <n v="0"/>
    <n v="0"/>
    <n v="0"/>
    <n v="9"/>
    <n v="5"/>
    <m/>
    <m/>
    <m/>
    <m/>
    <m/>
    <m/>
    <m/>
    <n v="0"/>
    <m/>
    <m/>
    <m/>
    <m/>
    <n v="0"/>
    <m/>
    <m/>
    <m/>
    <m/>
    <n v="0"/>
    <m/>
    <m/>
    <m/>
    <n v="5"/>
    <s v="   "/>
    <s v="   "/>
    <n v="0.55555555555555558"/>
    <n v="0.55555555555555558"/>
    <n v="0.55555555555555558"/>
    <n v="0.55555555555555558"/>
  </r>
  <r>
    <x v="158"/>
    <x v="1"/>
    <x v="0"/>
    <x v="58"/>
    <x v="1"/>
    <x v="1"/>
    <n v="9"/>
    <n v="0"/>
    <n v="0"/>
    <n v="0"/>
    <n v="0"/>
    <n v="0"/>
    <n v="0"/>
    <n v="0"/>
    <n v="0"/>
    <n v="0"/>
    <n v="0"/>
    <n v="0"/>
    <n v="0"/>
    <n v="0"/>
    <n v="0"/>
    <n v="0"/>
    <n v="0"/>
    <n v="0"/>
    <n v="9"/>
    <n v="3"/>
    <m/>
    <m/>
    <m/>
    <m/>
    <m/>
    <m/>
    <m/>
    <n v="0"/>
    <m/>
    <m/>
    <m/>
    <m/>
    <n v="0"/>
    <m/>
    <m/>
    <m/>
    <m/>
    <n v="0"/>
    <m/>
    <m/>
    <m/>
    <n v="3"/>
    <s v="   "/>
    <s v="   "/>
    <n v="0.33333333333333331"/>
    <n v="0.33333333333333331"/>
    <n v="0.33333333333333331"/>
    <n v="0.33333333333333331"/>
  </r>
  <r>
    <x v="159"/>
    <x v="1"/>
    <x v="0"/>
    <x v="60"/>
    <x v="0"/>
    <x v="0"/>
    <n v="3"/>
    <n v="7"/>
    <n v="0"/>
    <n v="0"/>
    <n v="0"/>
    <n v="0"/>
    <n v="0"/>
    <n v="8"/>
    <n v="8"/>
    <n v="0"/>
    <n v="0"/>
    <n v="0"/>
    <n v="0"/>
    <n v="0"/>
    <n v="0"/>
    <n v="0"/>
    <n v="0"/>
    <n v="0"/>
    <n v="18"/>
    <m/>
    <n v="2"/>
    <m/>
    <m/>
    <m/>
    <m/>
    <m/>
    <m/>
    <n v="0"/>
    <m/>
    <m/>
    <m/>
    <m/>
    <n v="0"/>
    <m/>
    <m/>
    <m/>
    <m/>
    <n v="0"/>
    <m/>
    <m/>
    <m/>
    <n v="2"/>
    <n v="0"/>
    <s v="   "/>
    <n v="0"/>
    <n v="0.66666666666666663"/>
    <n v="0.18181818181818182"/>
    <n v="0.1111111111111111"/>
  </r>
  <r>
    <x v="159"/>
    <x v="1"/>
    <x v="0"/>
    <x v="60"/>
    <x v="1"/>
    <x v="1"/>
    <n v="3"/>
    <n v="7"/>
    <n v="0"/>
    <n v="0"/>
    <n v="0"/>
    <n v="0"/>
    <n v="0"/>
    <n v="8"/>
    <n v="8"/>
    <n v="0"/>
    <n v="0"/>
    <n v="0"/>
    <n v="0"/>
    <n v="0"/>
    <n v="0"/>
    <n v="0"/>
    <n v="0"/>
    <n v="0"/>
    <n v="18"/>
    <n v="3"/>
    <n v="1"/>
    <m/>
    <m/>
    <m/>
    <m/>
    <m/>
    <m/>
    <n v="0"/>
    <m/>
    <m/>
    <m/>
    <m/>
    <n v="0"/>
    <m/>
    <m/>
    <m/>
    <m/>
    <n v="0"/>
    <m/>
    <m/>
    <m/>
    <n v="4"/>
    <n v="0"/>
    <s v="   "/>
    <n v="1"/>
    <n v="1.3333333333333333"/>
    <n v="0.36363636363636365"/>
    <n v="0.22222222222222221"/>
  </r>
  <r>
    <x v="160"/>
    <x v="1"/>
    <x v="0"/>
    <x v="61"/>
    <x v="0"/>
    <x v="0"/>
    <n v="110"/>
    <n v="0"/>
    <n v="3"/>
    <n v="0"/>
    <n v="0"/>
    <n v="0"/>
    <n v="0"/>
    <n v="0"/>
    <n v="3"/>
    <n v="0"/>
    <n v="0"/>
    <n v="0"/>
    <n v="0"/>
    <n v="0"/>
    <n v="0"/>
    <n v="0"/>
    <n v="0"/>
    <n v="0"/>
    <n v="113"/>
    <m/>
    <m/>
    <m/>
    <m/>
    <m/>
    <m/>
    <m/>
    <m/>
    <n v="0"/>
    <m/>
    <m/>
    <m/>
    <m/>
    <n v="0"/>
    <n v="9"/>
    <m/>
    <m/>
    <s v="bouwgerelateerd"/>
    <n v="9"/>
    <m/>
    <m/>
    <m/>
    <n v="9"/>
    <n v="0"/>
    <s v="   "/>
    <n v="8.1818181818181818E-2"/>
    <n v="8.1818181818181818E-2"/>
    <n v="7.9646017699115043E-2"/>
    <n v="7.9646017699115043E-2"/>
  </r>
  <r>
    <x v="160"/>
    <x v="1"/>
    <x v="0"/>
    <x v="61"/>
    <x v="1"/>
    <x v="1"/>
    <n v="110"/>
    <n v="0"/>
    <n v="3"/>
    <n v="0"/>
    <n v="0"/>
    <n v="0"/>
    <n v="0"/>
    <n v="0"/>
    <n v="3"/>
    <n v="0"/>
    <n v="0"/>
    <n v="0"/>
    <n v="0"/>
    <n v="0"/>
    <n v="0"/>
    <n v="0"/>
    <n v="0"/>
    <n v="0"/>
    <n v="113"/>
    <n v="51"/>
    <m/>
    <m/>
    <m/>
    <m/>
    <m/>
    <m/>
    <m/>
    <n v="0"/>
    <m/>
    <m/>
    <m/>
    <m/>
    <n v="0"/>
    <m/>
    <m/>
    <m/>
    <m/>
    <n v="0"/>
    <m/>
    <m/>
    <m/>
    <n v="51"/>
    <n v="0"/>
    <s v="   "/>
    <n v="0.46363636363636362"/>
    <n v="0.46363636363636362"/>
    <n v="0.45132743362831856"/>
    <n v="0.45132743362831856"/>
  </r>
  <r>
    <x v="161"/>
    <x v="1"/>
    <x v="0"/>
    <x v="44"/>
    <x v="0"/>
    <x v="0"/>
    <n v="5"/>
    <n v="0"/>
    <n v="0"/>
    <n v="0"/>
    <n v="0"/>
    <n v="0"/>
    <n v="0"/>
    <n v="0"/>
    <n v="0"/>
    <n v="0"/>
    <n v="0"/>
    <n v="0"/>
    <n v="0"/>
    <n v="0"/>
    <n v="0"/>
    <n v="0"/>
    <n v="0"/>
    <n v="0"/>
    <n v="5"/>
    <m/>
    <m/>
    <m/>
    <m/>
    <m/>
    <m/>
    <m/>
    <m/>
    <n v="0"/>
    <m/>
    <m/>
    <m/>
    <m/>
    <n v="0"/>
    <m/>
    <m/>
    <m/>
    <m/>
    <n v="0"/>
    <m/>
    <m/>
    <m/>
    <n v="0"/>
    <s v="   "/>
    <s v="   "/>
    <n v="0"/>
    <n v="0"/>
    <n v="0"/>
    <n v="0"/>
  </r>
  <r>
    <x v="161"/>
    <x v="1"/>
    <x v="0"/>
    <x v="44"/>
    <x v="1"/>
    <x v="1"/>
    <n v="5"/>
    <n v="0"/>
    <n v="0"/>
    <n v="0"/>
    <n v="0"/>
    <n v="0"/>
    <n v="0"/>
    <n v="0"/>
    <n v="0"/>
    <n v="0"/>
    <n v="0"/>
    <n v="0"/>
    <n v="0"/>
    <n v="0"/>
    <n v="0"/>
    <n v="0"/>
    <n v="0"/>
    <n v="0"/>
    <n v="5"/>
    <n v="2"/>
    <m/>
    <m/>
    <m/>
    <m/>
    <m/>
    <m/>
    <m/>
    <n v="0"/>
    <m/>
    <m/>
    <m/>
    <m/>
    <n v="0"/>
    <m/>
    <m/>
    <m/>
    <m/>
    <n v="0"/>
    <m/>
    <m/>
    <m/>
    <n v="2"/>
    <s v="   "/>
    <s v="   "/>
    <n v="0.4"/>
    <n v="0.4"/>
    <n v="0.4"/>
    <n v="0.4"/>
  </r>
  <r>
    <x v="162"/>
    <x v="1"/>
    <x v="0"/>
    <x v="46"/>
    <x v="0"/>
    <x v="0"/>
    <n v="0"/>
    <n v="0"/>
    <n v="0"/>
    <n v="0"/>
    <n v="0"/>
    <n v="0"/>
    <n v="0"/>
    <n v="0"/>
    <n v="0"/>
    <n v="0"/>
    <n v="0"/>
    <n v="0"/>
    <n v="0"/>
    <n v="0"/>
    <n v="0"/>
    <n v="0"/>
    <n v="0"/>
    <n v="0"/>
    <n v="0"/>
    <m/>
    <m/>
    <m/>
    <m/>
    <m/>
    <m/>
    <m/>
    <m/>
    <n v="0"/>
    <m/>
    <m/>
    <m/>
    <m/>
    <n v="0"/>
    <m/>
    <m/>
    <m/>
    <m/>
    <n v="0"/>
    <m/>
    <m/>
    <m/>
    <n v="0"/>
    <s v="   "/>
    <s v="   "/>
    <s v="   "/>
    <s v="   "/>
    <s v="   "/>
    <s v="   "/>
  </r>
  <r>
    <x v="162"/>
    <x v="1"/>
    <x v="0"/>
    <x v="46"/>
    <x v="1"/>
    <x v="1"/>
    <n v="0"/>
    <n v="0"/>
    <n v="0"/>
    <n v="0"/>
    <n v="0"/>
    <n v="0"/>
    <n v="0"/>
    <n v="0"/>
    <n v="0"/>
    <n v="0"/>
    <n v="0"/>
    <n v="0"/>
    <n v="0"/>
    <n v="0"/>
    <n v="0"/>
    <n v="0"/>
    <n v="0"/>
    <n v="0"/>
    <n v="0"/>
    <m/>
    <m/>
    <m/>
    <m/>
    <m/>
    <m/>
    <m/>
    <m/>
    <n v="0"/>
    <m/>
    <m/>
    <m/>
    <m/>
    <n v="0"/>
    <m/>
    <m/>
    <m/>
    <m/>
    <n v="0"/>
    <m/>
    <m/>
    <m/>
    <n v="0"/>
    <s v="   "/>
    <s v="   "/>
    <s v="   "/>
    <s v="   "/>
    <s v="   "/>
    <s v="   "/>
  </r>
  <r>
    <x v="163"/>
    <x v="1"/>
    <x v="0"/>
    <x v="59"/>
    <x v="0"/>
    <x v="0"/>
    <n v="0"/>
    <n v="10"/>
    <n v="0"/>
    <n v="0"/>
    <n v="0"/>
    <n v="0"/>
    <n v="0"/>
    <n v="0"/>
    <n v="0"/>
    <n v="3"/>
    <n v="0"/>
    <n v="1"/>
    <n v="0"/>
    <n v="2"/>
    <n v="0"/>
    <n v="3"/>
    <n v="0"/>
    <n v="14"/>
    <n v="10"/>
    <m/>
    <n v="9"/>
    <m/>
    <m/>
    <m/>
    <m/>
    <m/>
    <m/>
    <n v="0"/>
    <n v="8"/>
    <m/>
    <m/>
    <m/>
    <n v="0"/>
    <m/>
    <m/>
    <m/>
    <m/>
    <n v="0"/>
    <m/>
    <m/>
    <m/>
    <n v="9"/>
    <s v="   "/>
    <n v="0.5714285714285714"/>
    <s v="   "/>
    <s v="  "/>
    <s v="  "/>
    <n v="0.9"/>
  </r>
  <r>
    <x v="163"/>
    <x v="1"/>
    <x v="0"/>
    <x v="59"/>
    <x v="1"/>
    <x v="1"/>
    <n v="0"/>
    <n v="10"/>
    <n v="0"/>
    <n v="0"/>
    <n v="0"/>
    <n v="0"/>
    <n v="0"/>
    <n v="0"/>
    <n v="0"/>
    <n v="3"/>
    <n v="0"/>
    <n v="1"/>
    <n v="0"/>
    <n v="2"/>
    <n v="0"/>
    <n v="3"/>
    <n v="0"/>
    <n v="14"/>
    <n v="10"/>
    <m/>
    <n v="6"/>
    <m/>
    <m/>
    <m/>
    <m/>
    <m/>
    <m/>
    <n v="0"/>
    <n v="8"/>
    <m/>
    <m/>
    <m/>
    <n v="0"/>
    <m/>
    <m/>
    <m/>
    <m/>
    <n v="0"/>
    <m/>
    <m/>
    <m/>
    <n v="6"/>
    <s v="   "/>
    <n v="0.5714285714285714"/>
    <s v="   "/>
    <s v="  "/>
    <s v="  "/>
    <n v="0.6"/>
  </r>
  <r>
    <x v="164"/>
    <x v="1"/>
    <x v="0"/>
    <x v="45"/>
    <x v="0"/>
    <x v="0"/>
    <n v="18"/>
    <n v="0"/>
    <n v="0"/>
    <n v="0"/>
    <n v="0"/>
    <n v="0"/>
    <n v="0"/>
    <n v="0"/>
    <n v="0"/>
    <n v="0"/>
    <n v="0"/>
    <n v="0"/>
    <n v="0"/>
    <n v="0"/>
    <n v="0"/>
    <n v="0"/>
    <n v="0"/>
    <n v="0"/>
    <n v="18"/>
    <n v="12"/>
    <m/>
    <m/>
    <m/>
    <m/>
    <m/>
    <m/>
    <m/>
    <n v="0"/>
    <m/>
    <m/>
    <m/>
    <m/>
    <n v="0"/>
    <m/>
    <m/>
    <m/>
    <m/>
    <n v="0"/>
    <m/>
    <m/>
    <m/>
    <n v="12"/>
    <s v="   "/>
    <s v="   "/>
    <n v="0.66666666666666663"/>
    <n v="0.66666666666666663"/>
    <n v="0.66666666666666663"/>
    <n v="0.66666666666666663"/>
  </r>
  <r>
    <x v="164"/>
    <x v="1"/>
    <x v="0"/>
    <x v="45"/>
    <x v="1"/>
    <x v="1"/>
    <n v="18"/>
    <n v="0"/>
    <n v="0"/>
    <n v="0"/>
    <n v="0"/>
    <n v="0"/>
    <n v="0"/>
    <n v="0"/>
    <n v="0"/>
    <n v="0"/>
    <n v="0"/>
    <n v="0"/>
    <n v="0"/>
    <n v="0"/>
    <n v="0"/>
    <n v="0"/>
    <n v="0"/>
    <n v="0"/>
    <n v="18"/>
    <n v="11"/>
    <m/>
    <m/>
    <m/>
    <m/>
    <m/>
    <m/>
    <m/>
    <n v="0"/>
    <m/>
    <m/>
    <m/>
    <m/>
    <n v="0"/>
    <m/>
    <m/>
    <m/>
    <m/>
    <n v="0"/>
    <m/>
    <m/>
    <m/>
    <n v="11"/>
    <s v="   "/>
    <s v="   "/>
    <n v="0.61111111111111116"/>
    <n v="0.61111111111111116"/>
    <n v="0.61111111111111116"/>
    <n v="0.61111111111111116"/>
  </r>
  <r>
    <x v="165"/>
    <x v="1"/>
    <x v="0"/>
    <x v="45"/>
    <x v="0"/>
    <x v="0"/>
    <n v="16"/>
    <n v="0"/>
    <n v="0"/>
    <n v="0"/>
    <n v="2"/>
    <n v="0"/>
    <n v="0"/>
    <n v="0"/>
    <n v="2"/>
    <n v="0"/>
    <n v="0"/>
    <n v="0"/>
    <n v="0"/>
    <n v="0"/>
    <n v="0"/>
    <n v="0"/>
    <n v="0"/>
    <n v="0"/>
    <n v="18"/>
    <n v="10"/>
    <m/>
    <m/>
    <m/>
    <m/>
    <m/>
    <m/>
    <m/>
    <n v="0"/>
    <m/>
    <m/>
    <m/>
    <m/>
    <n v="0"/>
    <m/>
    <m/>
    <m/>
    <m/>
    <n v="0"/>
    <m/>
    <m/>
    <m/>
    <n v="10"/>
    <n v="0"/>
    <s v="   "/>
    <n v="0.625"/>
    <n v="0.625"/>
    <n v="0.55555555555555558"/>
    <n v="0.55555555555555558"/>
  </r>
  <r>
    <x v="165"/>
    <x v="1"/>
    <x v="0"/>
    <x v="45"/>
    <x v="1"/>
    <x v="1"/>
    <n v="16"/>
    <n v="0"/>
    <n v="0"/>
    <n v="0"/>
    <n v="2"/>
    <n v="0"/>
    <n v="0"/>
    <n v="0"/>
    <n v="2"/>
    <n v="0"/>
    <n v="0"/>
    <n v="0"/>
    <n v="0"/>
    <n v="0"/>
    <n v="0"/>
    <n v="0"/>
    <n v="0"/>
    <n v="0"/>
    <n v="18"/>
    <n v="6"/>
    <m/>
    <m/>
    <m/>
    <m/>
    <m/>
    <m/>
    <m/>
    <n v="0"/>
    <m/>
    <m/>
    <m/>
    <m/>
    <n v="0"/>
    <m/>
    <m/>
    <m/>
    <m/>
    <n v="0"/>
    <m/>
    <m/>
    <m/>
    <n v="6"/>
    <n v="0"/>
    <s v="   "/>
    <n v="0.375"/>
    <n v="0.375"/>
    <n v="0.33333333333333331"/>
    <n v="0.33333333333333331"/>
  </r>
  <r>
    <x v="166"/>
    <x v="1"/>
    <x v="0"/>
    <x v="62"/>
    <x v="0"/>
    <x v="0"/>
    <n v="14"/>
    <n v="0"/>
    <n v="0"/>
    <n v="0"/>
    <n v="0"/>
    <n v="0"/>
    <n v="0"/>
    <n v="0"/>
    <n v="0"/>
    <n v="1"/>
    <n v="0"/>
    <n v="4"/>
    <n v="0"/>
    <n v="0"/>
    <n v="0"/>
    <n v="0"/>
    <n v="0"/>
    <n v="5"/>
    <n v="14"/>
    <n v="14"/>
    <m/>
    <m/>
    <m/>
    <m/>
    <m/>
    <m/>
    <m/>
    <n v="0"/>
    <n v="8"/>
    <m/>
    <n v="1"/>
    <s v="Op stoep of gras"/>
    <n v="1"/>
    <m/>
    <m/>
    <m/>
    <m/>
    <n v="0"/>
    <m/>
    <m/>
    <s v="Overbezetting door foutparkeren"/>
    <n v="15"/>
    <s v="   "/>
    <n v="1.6"/>
    <n v="1"/>
    <n v="1.0714285714285714"/>
    <n v="1.0714285714285714"/>
    <n v="1.0714285714285714"/>
  </r>
  <r>
    <x v="166"/>
    <x v="1"/>
    <x v="0"/>
    <x v="62"/>
    <x v="1"/>
    <x v="1"/>
    <n v="14"/>
    <n v="0"/>
    <n v="0"/>
    <n v="0"/>
    <n v="0"/>
    <n v="0"/>
    <n v="0"/>
    <n v="0"/>
    <n v="0"/>
    <n v="1"/>
    <n v="0"/>
    <n v="4"/>
    <n v="0"/>
    <n v="0"/>
    <n v="0"/>
    <n v="0"/>
    <n v="0"/>
    <n v="5"/>
    <n v="14"/>
    <n v="11"/>
    <m/>
    <m/>
    <m/>
    <m/>
    <m/>
    <m/>
    <m/>
    <n v="0"/>
    <n v="4"/>
    <m/>
    <m/>
    <m/>
    <n v="0"/>
    <m/>
    <m/>
    <m/>
    <m/>
    <n v="0"/>
    <m/>
    <m/>
    <m/>
    <n v="11"/>
    <s v="   "/>
    <n v="0.8"/>
    <n v="0.7857142857142857"/>
    <n v="0.7857142857142857"/>
    <n v="0.7857142857142857"/>
    <n v="0.7857142857142857"/>
  </r>
  <r>
    <x v="167"/>
    <x v="1"/>
    <x v="0"/>
    <x v="63"/>
    <x v="0"/>
    <x v="0"/>
    <n v="5"/>
    <n v="0"/>
    <n v="0"/>
    <n v="0"/>
    <n v="0"/>
    <n v="0"/>
    <n v="0"/>
    <n v="0"/>
    <n v="0"/>
    <n v="0"/>
    <n v="0"/>
    <n v="0"/>
    <n v="0"/>
    <n v="0"/>
    <n v="0"/>
    <n v="0"/>
    <n v="0"/>
    <n v="0"/>
    <n v="5"/>
    <n v="2"/>
    <m/>
    <m/>
    <m/>
    <m/>
    <m/>
    <m/>
    <m/>
    <n v="0"/>
    <m/>
    <m/>
    <m/>
    <m/>
    <n v="0"/>
    <m/>
    <m/>
    <m/>
    <m/>
    <n v="0"/>
    <m/>
    <m/>
    <m/>
    <n v="2"/>
    <s v="   "/>
    <s v="   "/>
    <n v="0.4"/>
    <n v="0.4"/>
    <n v="0.4"/>
    <n v="0.4"/>
  </r>
  <r>
    <x v="167"/>
    <x v="1"/>
    <x v="0"/>
    <x v="63"/>
    <x v="1"/>
    <x v="1"/>
    <n v="5"/>
    <n v="0"/>
    <n v="0"/>
    <n v="0"/>
    <n v="0"/>
    <n v="0"/>
    <n v="0"/>
    <n v="0"/>
    <n v="0"/>
    <n v="0"/>
    <n v="0"/>
    <n v="0"/>
    <n v="0"/>
    <n v="0"/>
    <n v="0"/>
    <n v="0"/>
    <n v="0"/>
    <n v="0"/>
    <n v="5"/>
    <n v="3"/>
    <m/>
    <m/>
    <m/>
    <m/>
    <m/>
    <m/>
    <m/>
    <n v="0"/>
    <m/>
    <m/>
    <m/>
    <m/>
    <n v="0"/>
    <m/>
    <m/>
    <m/>
    <m/>
    <n v="0"/>
    <m/>
    <m/>
    <m/>
    <n v="3"/>
    <s v="   "/>
    <s v="   "/>
    <n v="0.6"/>
    <n v="0.6"/>
    <n v="0.6"/>
    <n v="0.6"/>
  </r>
  <r>
    <x v="168"/>
    <x v="1"/>
    <x v="0"/>
    <x v="49"/>
    <x v="0"/>
    <x v="0"/>
    <n v="0"/>
    <n v="0"/>
    <n v="0"/>
    <n v="0"/>
    <n v="0"/>
    <n v="0"/>
    <n v="0"/>
    <n v="0"/>
    <n v="0"/>
    <n v="0"/>
    <n v="0"/>
    <n v="0"/>
    <n v="0"/>
    <n v="0"/>
    <n v="0"/>
    <n v="0"/>
    <n v="0"/>
    <n v="0"/>
    <n v="0"/>
    <m/>
    <m/>
    <m/>
    <m/>
    <m/>
    <m/>
    <m/>
    <m/>
    <n v="0"/>
    <m/>
    <m/>
    <m/>
    <m/>
    <n v="0"/>
    <m/>
    <m/>
    <m/>
    <m/>
    <n v="0"/>
    <m/>
    <m/>
    <m/>
    <n v="0"/>
    <s v="   "/>
    <s v="   "/>
    <s v="   "/>
    <s v="   "/>
    <s v="   "/>
    <s v="   "/>
  </r>
  <r>
    <x v="168"/>
    <x v="1"/>
    <x v="0"/>
    <x v="49"/>
    <x v="1"/>
    <x v="1"/>
    <n v="0"/>
    <n v="0"/>
    <n v="0"/>
    <n v="0"/>
    <n v="0"/>
    <n v="0"/>
    <n v="0"/>
    <n v="0"/>
    <n v="0"/>
    <n v="0"/>
    <n v="0"/>
    <n v="0"/>
    <n v="0"/>
    <n v="0"/>
    <n v="0"/>
    <n v="0"/>
    <n v="0"/>
    <n v="0"/>
    <n v="0"/>
    <m/>
    <m/>
    <m/>
    <m/>
    <m/>
    <m/>
    <m/>
    <m/>
    <n v="0"/>
    <m/>
    <m/>
    <m/>
    <m/>
    <n v="0"/>
    <m/>
    <m/>
    <m/>
    <m/>
    <n v="0"/>
    <m/>
    <m/>
    <m/>
    <n v="0"/>
    <s v="   "/>
    <s v="   "/>
    <s v="   "/>
    <s v="   "/>
    <s v="   "/>
    <s v="   "/>
  </r>
  <r>
    <x v="169"/>
    <x v="1"/>
    <x v="0"/>
    <x v="64"/>
    <x v="0"/>
    <x v="0"/>
    <n v="0"/>
    <n v="14"/>
    <n v="0"/>
    <n v="0"/>
    <n v="0"/>
    <n v="0"/>
    <n v="0"/>
    <n v="0"/>
    <n v="0"/>
    <n v="0"/>
    <n v="0"/>
    <n v="1"/>
    <n v="0"/>
    <n v="0"/>
    <n v="0"/>
    <n v="4"/>
    <n v="0"/>
    <n v="9"/>
    <n v="14"/>
    <m/>
    <n v="8"/>
    <m/>
    <m/>
    <m/>
    <m/>
    <m/>
    <m/>
    <n v="0"/>
    <n v="5"/>
    <m/>
    <m/>
    <m/>
    <n v="0"/>
    <m/>
    <m/>
    <m/>
    <m/>
    <n v="0"/>
    <m/>
    <m/>
    <m/>
    <n v="8"/>
    <s v="   "/>
    <n v="0.55555555555555558"/>
    <s v="   "/>
    <s v="  "/>
    <s v="  "/>
    <n v="0.5714285714285714"/>
  </r>
  <r>
    <x v="169"/>
    <x v="1"/>
    <x v="0"/>
    <x v="64"/>
    <x v="1"/>
    <x v="1"/>
    <n v="0"/>
    <n v="14"/>
    <n v="0"/>
    <n v="0"/>
    <n v="0"/>
    <n v="0"/>
    <n v="0"/>
    <n v="0"/>
    <n v="0"/>
    <n v="0"/>
    <n v="0"/>
    <n v="1"/>
    <n v="0"/>
    <n v="0"/>
    <n v="0"/>
    <n v="4"/>
    <n v="0"/>
    <n v="9"/>
    <n v="14"/>
    <m/>
    <n v="4"/>
    <m/>
    <m/>
    <m/>
    <m/>
    <m/>
    <m/>
    <n v="0"/>
    <n v="2"/>
    <n v="1"/>
    <m/>
    <m/>
    <n v="1"/>
    <m/>
    <m/>
    <m/>
    <m/>
    <n v="0"/>
    <m/>
    <m/>
    <m/>
    <n v="5"/>
    <s v="   "/>
    <n v="0.22222222222222221"/>
    <s v="   "/>
    <s v="  "/>
    <s v="  "/>
    <n v="0.35714285714285715"/>
  </r>
  <r>
    <x v="170"/>
    <x v="1"/>
    <x v="0"/>
    <x v="65"/>
    <x v="0"/>
    <x v="0"/>
    <n v="0"/>
    <n v="0"/>
    <n v="0"/>
    <n v="0"/>
    <n v="0"/>
    <n v="0"/>
    <n v="0"/>
    <n v="0"/>
    <n v="0"/>
    <n v="0"/>
    <n v="0"/>
    <n v="0"/>
    <n v="0"/>
    <n v="0"/>
    <n v="0"/>
    <n v="0"/>
    <n v="0"/>
    <n v="0"/>
    <n v="0"/>
    <m/>
    <m/>
    <m/>
    <m/>
    <m/>
    <m/>
    <m/>
    <m/>
    <n v="0"/>
    <m/>
    <m/>
    <m/>
    <m/>
    <n v="0"/>
    <m/>
    <m/>
    <m/>
    <m/>
    <n v="0"/>
    <m/>
    <m/>
    <m/>
    <n v="0"/>
    <s v="   "/>
    <s v="   "/>
    <s v="   "/>
    <s v="   "/>
    <s v="   "/>
    <s v="   "/>
  </r>
  <r>
    <x v="170"/>
    <x v="1"/>
    <x v="0"/>
    <x v="65"/>
    <x v="1"/>
    <x v="1"/>
    <n v="0"/>
    <n v="0"/>
    <n v="0"/>
    <n v="0"/>
    <n v="0"/>
    <n v="0"/>
    <n v="0"/>
    <n v="0"/>
    <n v="0"/>
    <n v="0"/>
    <n v="0"/>
    <n v="0"/>
    <n v="0"/>
    <n v="0"/>
    <n v="0"/>
    <n v="0"/>
    <n v="0"/>
    <n v="0"/>
    <n v="0"/>
    <m/>
    <m/>
    <m/>
    <m/>
    <m/>
    <m/>
    <m/>
    <m/>
    <n v="0"/>
    <m/>
    <m/>
    <m/>
    <m/>
    <n v="0"/>
    <m/>
    <m/>
    <m/>
    <m/>
    <n v="0"/>
    <m/>
    <m/>
    <m/>
    <n v="0"/>
    <s v="   "/>
    <s v="   "/>
    <s v="   "/>
    <s v="   "/>
    <s v="   "/>
    <s v="   "/>
  </r>
  <r>
    <x v="171"/>
    <x v="1"/>
    <x v="0"/>
    <x v="60"/>
    <x v="0"/>
    <x v="0"/>
    <n v="12"/>
    <n v="12"/>
    <n v="0"/>
    <n v="0"/>
    <n v="0"/>
    <n v="0"/>
    <n v="0"/>
    <n v="0"/>
    <n v="0"/>
    <n v="0"/>
    <n v="1"/>
    <n v="2"/>
    <n v="0"/>
    <n v="1"/>
    <n v="0"/>
    <n v="0"/>
    <n v="1"/>
    <n v="10"/>
    <n v="24"/>
    <n v="10"/>
    <n v="4"/>
    <m/>
    <m/>
    <m/>
    <m/>
    <m/>
    <m/>
    <n v="0"/>
    <n v="5"/>
    <m/>
    <m/>
    <m/>
    <n v="0"/>
    <m/>
    <m/>
    <m/>
    <m/>
    <n v="0"/>
    <m/>
    <m/>
    <m/>
    <n v="14"/>
    <s v="   "/>
    <n v="0.5"/>
    <n v="0.83333333333333337"/>
    <n v="1.1666666666666667"/>
    <n v="1.1666666666666667"/>
    <n v="0.58333333333333337"/>
  </r>
  <r>
    <x v="171"/>
    <x v="1"/>
    <x v="0"/>
    <x v="60"/>
    <x v="1"/>
    <x v="1"/>
    <n v="12"/>
    <n v="12"/>
    <n v="0"/>
    <n v="0"/>
    <n v="0"/>
    <n v="0"/>
    <n v="0"/>
    <n v="0"/>
    <n v="0"/>
    <n v="0"/>
    <n v="1"/>
    <n v="2"/>
    <n v="0"/>
    <n v="1"/>
    <n v="0"/>
    <n v="0"/>
    <n v="1"/>
    <n v="10"/>
    <n v="24"/>
    <n v="12"/>
    <n v="3"/>
    <m/>
    <m/>
    <m/>
    <m/>
    <m/>
    <m/>
    <n v="0"/>
    <n v="4"/>
    <m/>
    <m/>
    <m/>
    <n v="0"/>
    <m/>
    <m/>
    <m/>
    <m/>
    <n v="0"/>
    <m/>
    <m/>
    <m/>
    <n v="15"/>
    <s v="   "/>
    <n v="0.4"/>
    <n v="1"/>
    <n v="1.25"/>
    <n v="1.25"/>
    <n v="0.625"/>
  </r>
  <r>
    <x v="172"/>
    <x v="1"/>
    <x v="0"/>
    <x v="63"/>
    <x v="0"/>
    <x v="0"/>
    <n v="24"/>
    <n v="0"/>
    <n v="0"/>
    <n v="0"/>
    <n v="0"/>
    <n v="0"/>
    <n v="0"/>
    <n v="0"/>
    <n v="0"/>
    <n v="0"/>
    <n v="0"/>
    <n v="3"/>
    <n v="0"/>
    <n v="0"/>
    <n v="0"/>
    <n v="0"/>
    <n v="0"/>
    <n v="3"/>
    <n v="24"/>
    <n v="23"/>
    <m/>
    <m/>
    <m/>
    <m/>
    <m/>
    <m/>
    <m/>
    <n v="0"/>
    <n v="3"/>
    <m/>
    <n v="2"/>
    <s v="parkeerverbod"/>
    <n v="2"/>
    <m/>
    <m/>
    <m/>
    <m/>
    <n v="0"/>
    <m/>
    <m/>
    <s v="Overbezetting door foutparkeren"/>
    <n v="25"/>
    <s v="   "/>
    <n v="1"/>
    <n v="0.95833333333333337"/>
    <n v="1.0416666666666667"/>
    <n v="1.0416666666666667"/>
    <n v="1.0416666666666667"/>
  </r>
  <r>
    <x v="172"/>
    <x v="1"/>
    <x v="0"/>
    <x v="63"/>
    <x v="1"/>
    <x v="1"/>
    <n v="24"/>
    <n v="0"/>
    <n v="0"/>
    <n v="0"/>
    <n v="0"/>
    <n v="0"/>
    <n v="0"/>
    <n v="0"/>
    <n v="0"/>
    <n v="0"/>
    <n v="0"/>
    <n v="3"/>
    <n v="0"/>
    <n v="0"/>
    <n v="0"/>
    <n v="0"/>
    <n v="0"/>
    <n v="3"/>
    <n v="24"/>
    <n v="18"/>
    <m/>
    <m/>
    <m/>
    <m/>
    <m/>
    <m/>
    <m/>
    <n v="0"/>
    <n v="3"/>
    <m/>
    <n v="2"/>
    <s v="weg te smal"/>
    <n v="2"/>
    <m/>
    <m/>
    <m/>
    <m/>
    <n v="0"/>
    <m/>
    <m/>
    <m/>
    <n v="20"/>
    <s v="   "/>
    <n v="1"/>
    <n v="0.75"/>
    <n v="0.83333333333333337"/>
    <n v="0.83333333333333337"/>
    <n v="0.83333333333333337"/>
  </r>
  <r>
    <x v="173"/>
    <x v="1"/>
    <x v="0"/>
    <x v="59"/>
    <x v="0"/>
    <x v="0"/>
    <n v="0"/>
    <n v="14"/>
    <n v="0"/>
    <n v="0"/>
    <n v="0"/>
    <n v="0"/>
    <n v="0"/>
    <n v="0"/>
    <n v="0"/>
    <n v="0"/>
    <n v="0"/>
    <n v="4"/>
    <n v="1"/>
    <n v="0"/>
    <n v="0"/>
    <n v="2"/>
    <n v="0"/>
    <n v="10"/>
    <n v="14"/>
    <m/>
    <n v="14"/>
    <m/>
    <m/>
    <m/>
    <m/>
    <m/>
    <m/>
    <n v="0"/>
    <n v="5"/>
    <m/>
    <m/>
    <m/>
    <n v="0"/>
    <m/>
    <m/>
    <m/>
    <m/>
    <n v="0"/>
    <m/>
    <m/>
    <m/>
    <n v="14"/>
    <s v="   "/>
    <n v="0.5"/>
    <s v="   "/>
    <s v="  "/>
    <s v="  "/>
    <n v="1"/>
  </r>
  <r>
    <x v="173"/>
    <x v="1"/>
    <x v="0"/>
    <x v="59"/>
    <x v="1"/>
    <x v="1"/>
    <n v="0"/>
    <n v="14"/>
    <n v="0"/>
    <n v="0"/>
    <n v="0"/>
    <n v="0"/>
    <n v="0"/>
    <n v="0"/>
    <n v="0"/>
    <n v="0"/>
    <n v="0"/>
    <n v="4"/>
    <n v="1"/>
    <n v="0"/>
    <n v="0"/>
    <n v="2"/>
    <n v="0"/>
    <n v="10"/>
    <n v="14"/>
    <m/>
    <n v="10"/>
    <m/>
    <m/>
    <m/>
    <m/>
    <m/>
    <m/>
    <n v="0"/>
    <n v="4"/>
    <m/>
    <m/>
    <m/>
    <n v="0"/>
    <m/>
    <m/>
    <m/>
    <m/>
    <n v="0"/>
    <m/>
    <m/>
    <m/>
    <n v="10"/>
    <s v="   "/>
    <n v="0.4"/>
    <s v="   "/>
    <s v="  "/>
    <s v="  "/>
    <n v="0.7142857142857143"/>
  </r>
  <r>
    <x v="174"/>
    <x v="1"/>
    <x v="0"/>
    <x v="60"/>
    <x v="0"/>
    <x v="0"/>
    <n v="0"/>
    <n v="7"/>
    <n v="0"/>
    <n v="0"/>
    <n v="0"/>
    <n v="0"/>
    <n v="0"/>
    <n v="0"/>
    <n v="0"/>
    <n v="2"/>
    <n v="0"/>
    <n v="12"/>
    <n v="0"/>
    <n v="1"/>
    <n v="0"/>
    <n v="0"/>
    <n v="0"/>
    <n v="16"/>
    <n v="7"/>
    <m/>
    <n v="7"/>
    <m/>
    <m/>
    <m/>
    <m/>
    <m/>
    <m/>
    <n v="0"/>
    <n v="19"/>
    <m/>
    <n v="1"/>
    <s v="Voor inrit of garage"/>
    <n v="1"/>
    <m/>
    <m/>
    <m/>
    <m/>
    <n v="0"/>
    <m/>
    <m/>
    <s v="Overbezetting door foutparkeren"/>
    <n v="8"/>
    <s v="   "/>
    <n v="1.1875"/>
    <s v="   "/>
    <s v="  "/>
    <s v="  "/>
    <n v="1.1428571428571428"/>
  </r>
  <r>
    <x v="174"/>
    <x v="1"/>
    <x v="0"/>
    <x v="60"/>
    <x v="1"/>
    <x v="1"/>
    <n v="0"/>
    <n v="7"/>
    <n v="0"/>
    <n v="0"/>
    <n v="0"/>
    <n v="0"/>
    <n v="0"/>
    <n v="0"/>
    <n v="0"/>
    <n v="2"/>
    <n v="0"/>
    <n v="12"/>
    <n v="0"/>
    <n v="1"/>
    <n v="0"/>
    <n v="0"/>
    <n v="0"/>
    <n v="16"/>
    <n v="7"/>
    <m/>
    <n v="7"/>
    <m/>
    <m/>
    <m/>
    <m/>
    <m/>
    <m/>
    <n v="0"/>
    <n v="6"/>
    <m/>
    <m/>
    <m/>
    <n v="0"/>
    <m/>
    <m/>
    <m/>
    <m/>
    <n v="0"/>
    <m/>
    <m/>
    <m/>
    <n v="7"/>
    <s v="   "/>
    <n v="0.375"/>
    <s v="   "/>
    <s v="  "/>
    <s v="  "/>
    <n v="1"/>
  </r>
  <r>
    <x v="175"/>
    <x v="1"/>
    <x v="0"/>
    <x v="66"/>
    <x v="0"/>
    <x v="0"/>
    <n v="148"/>
    <n v="0"/>
    <n v="3"/>
    <n v="0"/>
    <n v="4"/>
    <n v="0"/>
    <n v="0"/>
    <n v="0"/>
    <n v="7"/>
    <n v="0"/>
    <n v="0"/>
    <n v="0"/>
    <n v="0"/>
    <n v="0"/>
    <n v="0"/>
    <n v="0"/>
    <n v="0"/>
    <n v="0"/>
    <n v="155"/>
    <n v="4"/>
    <m/>
    <m/>
    <m/>
    <n v="1"/>
    <m/>
    <m/>
    <m/>
    <n v="1"/>
    <m/>
    <m/>
    <m/>
    <m/>
    <n v="0"/>
    <m/>
    <m/>
    <m/>
    <m/>
    <n v="0"/>
    <m/>
    <m/>
    <m/>
    <n v="5"/>
    <n v="0.14285714285714285"/>
    <s v="   "/>
    <n v="2.7027027027027029E-2"/>
    <n v="2.7027027027027029E-2"/>
    <n v="3.2258064516129031E-2"/>
    <n v="3.2258064516129031E-2"/>
  </r>
  <r>
    <x v="175"/>
    <x v="1"/>
    <x v="0"/>
    <x v="66"/>
    <x v="1"/>
    <x v="1"/>
    <n v="148"/>
    <n v="0"/>
    <n v="3"/>
    <n v="0"/>
    <n v="4"/>
    <n v="0"/>
    <n v="0"/>
    <n v="0"/>
    <n v="7"/>
    <n v="0"/>
    <n v="0"/>
    <n v="0"/>
    <n v="0"/>
    <n v="0"/>
    <n v="0"/>
    <n v="0"/>
    <n v="0"/>
    <n v="0"/>
    <n v="155"/>
    <n v="60"/>
    <m/>
    <m/>
    <m/>
    <n v="2"/>
    <m/>
    <m/>
    <m/>
    <n v="2"/>
    <m/>
    <m/>
    <m/>
    <m/>
    <n v="0"/>
    <m/>
    <m/>
    <m/>
    <m/>
    <n v="0"/>
    <m/>
    <m/>
    <m/>
    <n v="62"/>
    <n v="0.2857142857142857"/>
    <s v="   "/>
    <n v="0.40540540540540543"/>
    <n v="0.40540540540540543"/>
    <n v="0.4"/>
    <n v="0.4"/>
  </r>
  <r>
    <x v="176"/>
    <x v="1"/>
    <x v="0"/>
    <x v="49"/>
    <x v="0"/>
    <x v="0"/>
    <n v="8"/>
    <n v="0"/>
    <n v="0"/>
    <n v="0"/>
    <n v="0"/>
    <n v="0"/>
    <n v="0"/>
    <n v="0"/>
    <n v="0"/>
    <n v="0"/>
    <n v="0"/>
    <n v="0"/>
    <n v="0"/>
    <n v="0"/>
    <n v="0"/>
    <n v="0"/>
    <n v="0"/>
    <n v="0"/>
    <n v="8"/>
    <n v="7"/>
    <m/>
    <m/>
    <m/>
    <m/>
    <m/>
    <m/>
    <m/>
    <n v="0"/>
    <m/>
    <m/>
    <m/>
    <m/>
    <n v="0"/>
    <m/>
    <m/>
    <m/>
    <m/>
    <n v="0"/>
    <m/>
    <m/>
    <m/>
    <n v="7"/>
    <s v="   "/>
    <s v="   "/>
    <n v="0.875"/>
    <n v="0.875"/>
    <n v="0.875"/>
    <n v="0.875"/>
  </r>
  <r>
    <x v="176"/>
    <x v="1"/>
    <x v="0"/>
    <x v="49"/>
    <x v="1"/>
    <x v="1"/>
    <n v="8"/>
    <n v="0"/>
    <n v="0"/>
    <n v="0"/>
    <n v="0"/>
    <n v="0"/>
    <n v="0"/>
    <n v="0"/>
    <n v="0"/>
    <n v="0"/>
    <n v="0"/>
    <n v="0"/>
    <n v="0"/>
    <n v="0"/>
    <n v="0"/>
    <n v="0"/>
    <n v="0"/>
    <n v="0"/>
    <n v="8"/>
    <n v="3"/>
    <m/>
    <m/>
    <m/>
    <m/>
    <m/>
    <m/>
    <m/>
    <n v="0"/>
    <m/>
    <m/>
    <n v="1"/>
    <s v="Op stoep of gras"/>
    <n v="1"/>
    <m/>
    <m/>
    <m/>
    <m/>
    <n v="0"/>
    <m/>
    <m/>
    <m/>
    <n v="4"/>
    <s v="   "/>
    <s v="   "/>
    <n v="0.375"/>
    <n v="0.5"/>
    <n v="0.5"/>
    <n v="0.5"/>
  </r>
  <r>
    <x v="177"/>
    <x v="1"/>
    <x v="0"/>
    <x v="67"/>
    <x v="0"/>
    <x v="0"/>
    <n v="16"/>
    <n v="0"/>
    <n v="0"/>
    <n v="0"/>
    <n v="0"/>
    <n v="0"/>
    <n v="0"/>
    <n v="0"/>
    <n v="0"/>
    <n v="0"/>
    <n v="0"/>
    <n v="0"/>
    <n v="0"/>
    <n v="0"/>
    <n v="0"/>
    <n v="0"/>
    <n v="0"/>
    <n v="0"/>
    <n v="16"/>
    <n v="13"/>
    <m/>
    <m/>
    <m/>
    <m/>
    <m/>
    <m/>
    <m/>
    <n v="0"/>
    <m/>
    <m/>
    <n v="1"/>
    <s v="overig"/>
    <n v="1"/>
    <m/>
    <m/>
    <m/>
    <m/>
    <n v="0"/>
    <m/>
    <m/>
    <m/>
    <n v="14"/>
    <s v="   "/>
    <s v="   "/>
    <n v="0.8125"/>
    <n v="0.875"/>
    <n v="0.875"/>
    <n v="0.875"/>
  </r>
  <r>
    <x v="177"/>
    <x v="1"/>
    <x v="0"/>
    <x v="67"/>
    <x v="1"/>
    <x v="1"/>
    <n v="16"/>
    <n v="0"/>
    <n v="0"/>
    <n v="0"/>
    <n v="0"/>
    <n v="0"/>
    <n v="0"/>
    <n v="0"/>
    <n v="0"/>
    <n v="0"/>
    <n v="0"/>
    <n v="0"/>
    <n v="0"/>
    <n v="0"/>
    <n v="0"/>
    <n v="0"/>
    <n v="0"/>
    <n v="0"/>
    <n v="16"/>
    <n v="12"/>
    <m/>
    <m/>
    <m/>
    <m/>
    <m/>
    <m/>
    <m/>
    <n v="0"/>
    <m/>
    <m/>
    <n v="2"/>
    <s v="Op stoep of gras"/>
    <n v="2"/>
    <m/>
    <m/>
    <m/>
    <m/>
    <n v="0"/>
    <m/>
    <m/>
    <m/>
    <n v="14"/>
    <s v="   "/>
    <s v="   "/>
    <n v="0.75"/>
    <n v="0.875"/>
    <n v="0.875"/>
    <n v="0.875"/>
  </r>
  <r>
    <x v="178"/>
    <x v="1"/>
    <x v="0"/>
    <x v="65"/>
    <x v="0"/>
    <x v="0"/>
    <n v="16"/>
    <n v="0"/>
    <n v="1"/>
    <n v="0"/>
    <n v="0"/>
    <n v="0"/>
    <n v="0"/>
    <n v="0"/>
    <n v="1"/>
    <n v="0"/>
    <n v="0"/>
    <n v="0"/>
    <n v="0"/>
    <n v="0"/>
    <n v="0"/>
    <n v="0"/>
    <n v="0"/>
    <n v="0"/>
    <n v="17"/>
    <m/>
    <m/>
    <m/>
    <m/>
    <m/>
    <m/>
    <m/>
    <m/>
    <n v="0"/>
    <m/>
    <m/>
    <m/>
    <m/>
    <n v="0"/>
    <m/>
    <m/>
    <m/>
    <m/>
    <n v="0"/>
    <m/>
    <m/>
    <m/>
    <n v="0"/>
    <n v="0"/>
    <s v="   "/>
    <n v="0"/>
    <n v="0"/>
    <n v="0"/>
    <n v="0"/>
  </r>
  <r>
    <x v="178"/>
    <x v="1"/>
    <x v="0"/>
    <x v="65"/>
    <x v="1"/>
    <x v="1"/>
    <n v="16"/>
    <n v="0"/>
    <n v="1"/>
    <n v="0"/>
    <n v="0"/>
    <n v="0"/>
    <n v="0"/>
    <n v="0"/>
    <n v="1"/>
    <n v="0"/>
    <n v="0"/>
    <n v="0"/>
    <n v="0"/>
    <n v="0"/>
    <n v="0"/>
    <n v="0"/>
    <n v="0"/>
    <n v="0"/>
    <n v="17"/>
    <n v="7"/>
    <m/>
    <m/>
    <m/>
    <m/>
    <m/>
    <m/>
    <m/>
    <n v="0"/>
    <m/>
    <m/>
    <m/>
    <m/>
    <n v="0"/>
    <m/>
    <m/>
    <m/>
    <m/>
    <n v="0"/>
    <m/>
    <m/>
    <m/>
    <n v="7"/>
    <n v="0"/>
    <s v="   "/>
    <n v="0.4375"/>
    <n v="0.4375"/>
    <n v="0.41176470588235292"/>
    <n v="0.41176470588235292"/>
  </r>
  <r>
    <x v="179"/>
    <x v="1"/>
    <x v="0"/>
    <x v="59"/>
    <x v="0"/>
    <x v="0"/>
    <n v="14"/>
    <n v="0"/>
    <n v="0"/>
    <n v="0"/>
    <n v="0"/>
    <n v="0"/>
    <n v="0"/>
    <n v="0"/>
    <n v="0"/>
    <n v="0"/>
    <n v="0"/>
    <n v="0"/>
    <n v="0"/>
    <n v="0"/>
    <n v="0"/>
    <n v="0"/>
    <n v="0"/>
    <n v="0"/>
    <n v="14"/>
    <n v="9"/>
    <m/>
    <m/>
    <m/>
    <m/>
    <m/>
    <m/>
    <m/>
    <n v="0"/>
    <m/>
    <m/>
    <m/>
    <m/>
    <n v="0"/>
    <m/>
    <m/>
    <m/>
    <m/>
    <n v="0"/>
    <m/>
    <m/>
    <m/>
    <n v="9"/>
    <s v="   "/>
    <s v="   "/>
    <n v="0.6428571428571429"/>
    <n v="0.6428571428571429"/>
    <n v="0.6428571428571429"/>
    <n v="0.6428571428571429"/>
  </r>
  <r>
    <x v="179"/>
    <x v="1"/>
    <x v="0"/>
    <x v="59"/>
    <x v="1"/>
    <x v="1"/>
    <n v="14"/>
    <n v="0"/>
    <n v="0"/>
    <n v="0"/>
    <n v="0"/>
    <n v="0"/>
    <n v="0"/>
    <n v="0"/>
    <n v="0"/>
    <n v="0"/>
    <n v="0"/>
    <n v="0"/>
    <n v="0"/>
    <n v="0"/>
    <n v="0"/>
    <n v="0"/>
    <n v="0"/>
    <n v="0"/>
    <n v="14"/>
    <n v="7"/>
    <m/>
    <m/>
    <m/>
    <m/>
    <m/>
    <m/>
    <m/>
    <n v="0"/>
    <m/>
    <m/>
    <m/>
    <m/>
    <n v="0"/>
    <m/>
    <m/>
    <m/>
    <m/>
    <n v="0"/>
    <m/>
    <m/>
    <m/>
    <n v="7"/>
    <s v="   "/>
    <s v="   "/>
    <n v="0.5"/>
    <n v="0.5"/>
    <n v="0.5"/>
    <n v="0.5"/>
  </r>
  <r>
    <x v="180"/>
    <x v="1"/>
    <x v="0"/>
    <x v="68"/>
    <x v="0"/>
    <x v="0"/>
    <n v="0"/>
    <n v="0"/>
    <n v="0"/>
    <n v="0"/>
    <n v="0"/>
    <n v="0"/>
    <n v="0"/>
    <n v="0"/>
    <n v="0"/>
    <n v="0"/>
    <n v="0"/>
    <n v="0"/>
    <n v="0"/>
    <n v="4"/>
    <n v="0"/>
    <n v="4"/>
    <n v="0"/>
    <n v="16"/>
    <n v="0"/>
    <m/>
    <m/>
    <m/>
    <m/>
    <m/>
    <m/>
    <m/>
    <m/>
    <n v="0"/>
    <n v="7"/>
    <m/>
    <m/>
    <m/>
    <n v="0"/>
    <m/>
    <m/>
    <m/>
    <m/>
    <n v="0"/>
    <m/>
    <m/>
    <m/>
    <n v="0"/>
    <s v="   "/>
    <n v="0.4375"/>
    <s v="   "/>
    <s v="   "/>
    <s v="   "/>
    <s v="   "/>
  </r>
  <r>
    <x v="180"/>
    <x v="1"/>
    <x v="0"/>
    <x v="68"/>
    <x v="1"/>
    <x v="1"/>
    <n v="0"/>
    <n v="0"/>
    <n v="0"/>
    <n v="0"/>
    <n v="0"/>
    <n v="0"/>
    <n v="0"/>
    <n v="0"/>
    <n v="0"/>
    <n v="0"/>
    <n v="0"/>
    <n v="0"/>
    <n v="0"/>
    <n v="4"/>
    <n v="0"/>
    <n v="4"/>
    <n v="0"/>
    <n v="16"/>
    <n v="0"/>
    <m/>
    <m/>
    <m/>
    <m/>
    <m/>
    <m/>
    <m/>
    <m/>
    <n v="0"/>
    <n v="3"/>
    <m/>
    <n v="3"/>
    <s v="Op stoep of gras"/>
    <n v="3"/>
    <m/>
    <m/>
    <m/>
    <m/>
    <n v="0"/>
    <m/>
    <m/>
    <s v="Overbezetting door foutparkeren"/>
    <n v="3"/>
    <s v="   "/>
    <n v="0.1875"/>
    <s v="   "/>
    <s v="  "/>
    <s v="  "/>
    <s v="  "/>
  </r>
  <r>
    <x v="181"/>
    <x v="1"/>
    <x v="0"/>
    <x v="59"/>
    <x v="0"/>
    <x v="0"/>
    <n v="4"/>
    <n v="0"/>
    <n v="1"/>
    <n v="0"/>
    <n v="0"/>
    <n v="0"/>
    <n v="0"/>
    <n v="0"/>
    <n v="1"/>
    <n v="0"/>
    <n v="0"/>
    <n v="0"/>
    <n v="0"/>
    <n v="0"/>
    <n v="0"/>
    <n v="0"/>
    <n v="0"/>
    <n v="0"/>
    <n v="5"/>
    <n v="4"/>
    <m/>
    <m/>
    <m/>
    <m/>
    <m/>
    <m/>
    <m/>
    <n v="0"/>
    <m/>
    <m/>
    <m/>
    <m/>
    <n v="0"/>
    <m/>
    <m/>
    <m/>
    <m/>
    <n v="0"/>
    <m/>
    <m/>
    <m/>
    <n v="4"/>
    <n v="0"/>
    <s v="   "/>
    <n v="1"/>
    <n v="1"/>
    <n v="0.8"/>
    <n v="0.8"/>
  </r>
  <r>
    <x v="181"/>
    <x v="1"/>
    <x v="0"/>
    <x v="59"/>
    <x v="1"/>
    <x v="1"/>
    <n v="4"/>
    <n v="0"/>
    <n v="1"/>
    <n v="0"/>
    <n v="0"/>
    <n v="0"/>
    <n v="0"/>
    <n v="0"/>
    <n v="1"/>
    <n v="0"/>
    <n v="0"/>
    <n v="0"/>
    <n v="0"/>
    <n v="0"/>
    <n v="0"/>
    <n v="0"/>
    <n v="0"/>
    <n v="0"/>
    <n v="5"/>
    <n v="3"/>
    <m/>
    <m/>
    <m/>
    <m/>
    <m/>
    <m/>
    <m/>
    <n v="0"/>
    <m/>
    <m/>
    <m/>
    <m/>
    <n v="0"/>
    <m/>
    <m/>
    <m/>
    <m/>
    <n v="0"/>
    <m/>
    <m/>
    <m/>
    <n v="3"/>
    <n v="0"/>
    <s v="   "/>
    <n v="0.75"/>
    <n v="0.75"/>
    <n v="0.6"/>
    <n v="0.6"/>
  </r>
  <r>
    <x v="182"/>
    <x v="1"/>
    <x v="0"/>
    <x v="69"/>
    <x v="0"/>
    <x v="0"/>
    <n v="0"/>
    <n v="0"/>
    <n v="0"/>
    <n v="0"/>
    <n v="0"/>
    <n v="0"/>
    <n v="0"/>
    <n v="0"/>
    <n v="0"/>
    <n v="1"/>
    <n v="1"/>
    <n v="0"/>
    <n v="1"/>
    <n v="0"/>
    <n v="0"/>
    <n v="8"/>
    <n v="0"/>
    <n v="21"/>
    <n v="0"/>
    <m/>
    <m/>
    <m/>
    <m/>
    <m/>
    <m/>
    <m/>
    <m/>
    <n v="0"/>
    <n v="13"/>
    <m/>
    <n v="2"/>
    <m/>
    <n v="2"/>
    <m/>
    <m/>
    <m/>
    <m/>
    <n v="0"/>
    <m/>
    <m/>
    <s v="Overbezetting door foutparkeren"/>
    <n v="2"/>
    <s v="   "/>
    <n v="0.61904761904761907"/>
    <s v="   "/>
    <s v="  "/>
    <s v="  "/>
    <s v="  "/>
  </r>
  <r>
    <x v="182"/>
    <x v="1"/>
    <x v="0"/>
    <x v="69"/>
    <x v="1"/>
    <x v="1"/>
    <n v="0"/>
    <n v="0"/>
    <n v="0"/>
    <n v="0"/>
    <n v="0"/>
    <n v="0"/>
    <n v="0"/>
    <n v="0"/>
    <n v="0"/>
    <n v="1"/>
    <n v="1"/>
    <n v="0"/>
    <n v="1"/>
    <n v="0"/>
    <n v="0"/>
    <n v="8"/>
    <n v="0"/>
    <n v="21"/>
    <n v="0"/>
    <m/>
    <m/>
    <m/>
    <m/>
    <m/>
    <m/>
    <m/>
    <m/>
    <n v="0"/>
    <n v="10"/>
    <m/>
    <n v="3"/>
    <s v="Op stoep of gras"/>
    <n v="3"/>
    <m/>
    <m/>
    <m/>
    <m/>
    <n v="0"/>
    <m/>
    <m/>
    <s v="Overbezetting door foutparkeren"/>
    <n v="3"/>
    <s v="   "/>
    <n v="0.47619047619047616"/>
    <s v="   "/>
    <s v="  "/>
    <s v="  "/>
    <s v="  "/>
  </r>
  <r>
    <x v="183"/>
    <x v="1"/>
    <x v="0"/>
    <x v="65"/>
    <x v="0"/>
    <x v="0"/>
    <n v="3"/>
    <n v="0"/>
    <n v="0"/>
    <n v="0"/>
    <n v="0"/>
    <n v="0"/>
    <n v="0"/>
    <n v="0"/>
    <n v="0"/>
    <n v="0"/>
    <n v="0"/>
    <n v="0"/>
    <n v="0"/>
    <n v="0"/>
    <n v="0"/>
    <n v="0"/>
    <n v="0"/>
    <n v="0"/>
    <n v="3"/>
    <m/>
    <m/>
    <m/>
    <m/>
    <m/>
    <m/>
    <m/>
    <m/>
    <n v="0"/>
    <m/>
    <m/>
    <m/>
    <m/>
    <n v="0"/>
    <m/>
    <m/>
    <m/>
    <m/>
    <n v="0"/>
    <m/>
    <m/>
    <m/>
    <n v="0"/>
    <s v="   "/>
    <s v="   "/>
    <n v="0"/>
    <n v="0"/>
    <n v="0"/>
    <n v="0"/>
  </r>
  <r>
    <x v="183"/>
    <x v="1"/>
    <x v="0"/>
    <x v="65"/>
    <x v="1"/>
    <x v="1"/>
    <n v="3"/>
    <n v="0"/>
    <n v="0"/>
    <n v="0"/>
    <n v="0"/>
    <n v="0"/>
    <n v="0"/>
    <n v="0"/>
    <n v="0"/>
    <n v="0"/>
    <n v="0"/>
    <n v="0"/>
    <n v="0"/>
    <n v="0"/>
    <n v="0"/>
    <n v="0"/>
    <n v="0"/>
    <n v="0"/>
    <n v="3"/>
    <n v="1"/>
    <m/>
    <m/>
    <m/>
    <m/>
    <m/>
    <m/>
    <m/>
    <n v="0"/>
    <m/>
    <m/>
    <m/>
    <m/>
    <n v="0"/>
    <m/>
    <m/>
    <m/>
    <m/>
    <n v="0"/>
    <m/>
    <m/>
    <m/>
    <n v="1"/>
    <s v="   "/>
    <s v="   "/>
    <n v="0.33333333333333331"/>
    <n v="0.33333333333333331"/>
    <n v="0.33333333333333331"/>
    <n v="0.33333333333333331"/>
  </r>
  <r>
    <x v="184"/>
    <x v="1"/>
    <x v="0"/>
    <x v="59"/>
    <x v="0"/>
    <x v="0"/>
    <n v="10"/>
    <n v="0"/>
    <n v="0"/>
    <n v="0"/>
    <n v="0"/>
    <n v="0"/>
    <n v="0"/>
    <n v="0"/>
    <n v="0"/>
    <n v="0"/>
    <n v="0"/>
    <n v="2"/>
    <n v="0"/>
    <n v="0"/>
    <n v="0"/>
    <n v="0"/>
    <n v="0"/>
    <n v="2"/>
    <n v="10"/>
    <n v="6"/>
    <m/>
    <m/>
    <m/>
    <m/>
    <m/>
    <m/>
    <m/>
    <n v="0"/>
    <n v="2"/>
    <m/>
    <m/>
    <m/>
    <n v="0"/>
    <m/>
    <m/>
    <m/>
    <m/>
    <n v="0"/>
    <m/>
    <m/>
    <m/>
    <n v="6"/>
    <s v="   "/>
    <n v="1"/>
    <n v="0.6"/>
    <n v="0.6"/>
    <n v="0.6"/>
    <n v="0.6"/>
  </r>
  <r>
    <x v="184"/>
    <x v="1"/>
    <x v="0"/>
    <x v="59"/>
    <x v="1"/>
    <x v="1"/>
    <n v="10"/>
    <n v="0"/>
    <n v="0"/>
    <n v="0"/>
    <n v="0"/>
    <n v="0"/>
    <n v="0"/>
    <n v="0"/>
    <n v="0"/>
    <n v="0"/>
    <n v="0"/>
    <n v="2"/>
    <n v="0"/>
    <n v="0"/>
    <n v="0"/>
    <n v="0"/>
    <n v="0"/>
    <n v="2"/>
    <n v="10"/>
    <n v="3"/>
    <m/>
    <m/>
    <m/>
    <m/>
    <m/>
    <m/>
    <m/>
    <n v="0"/>
    <n v="1"/>
    <m/>
    <m/>
    <m/>
    <n v="0"/>
    <n v="3"/>
    <m/>
    <m/>
    <s v="overig"/>
    <n v="3"/>
    <s v="springkussen"/>
    <m/>
    <m/>
    <n v="6"/>
    <s v="   "/>
    <n v="0.5"/>
    <n v="0.6"/>
    <n v="0.6"/>
    <n v="0.6"/>
    <n v="0.6"/>
  </r>
  <r>
    <x v="185"/>
    <x v="1"/>
    <x v="0"/>
    <x v="70"/>
    <x v="0"/>
    <x v="0"/>
    <n v="5"/>
    <n v="0"/>
    <n v="0"/>
    <n v="0"/>
    <n v="0"/>
    <n v="0"/>
    <n v="0"/>
    <n v="0"/>
    <n v="0"/>
    <n v="2"/>
    <n v="0"/>
    <n v="0"/>
    <n v="3"/>
    <n v="0"/>
    <n v="0"/>
    <n v="0"/>
    <n v="0"/>
    <n v="8"/>
    <n v="5"/>
    <n v="1"/>
    <m/>
    <m/>
    <m/>
    <m/>
    <m/>
    <m/>
    <m/>
    <n v="0"/>
    <n v="6"/>
    <m/>
    <m/>
    <m/>
    <n v="0"/>
    <m/>
    <m/>
    <m/>
    <m/>
    <n v="0"/>
    <m/>
    <m/>
    <m/>
    <n v="1"/>
    <s v="   "/>
    <n v="0.75"/>
    <n v="0.2"/>
    <n v="0.2"/>
    <n v="0.2"/>
    <n v="0.2"/>
  </r>
  <r>
    <x v="185"/>
    <x v="1"/>
    <x v="0"/>
    <x v="70"/>
    <x v="1"/>
    <x v="1"/>
    <n v="5"/>
    <n v="0"/>
    <n v="0"/>
    <n v="0"/>
    <n v="0"/>
    <n v="0"/>
    <n v="0"/>
    <n v="0"/>
    <n v="0"/>
    <n v="2"/>
    <n v="0"/>
    <n v="0"/>
    <n v="3"/>
    <n v="0"/>
    <n v="0"/>
    <n v="0"/>
    <n v="0"/>
    <n v="8"/>
    <n v="5"/>
    <n v="4"/>
    <m/>
    <m/>
    <m/>
    <m/>
    <m/>
    <m/>
    <m/>
    <n v="0"/>
    <n v="5"/>
    <m/>
    <n v="1"/>
    <s v="Voor inrit of garage"/>
    <n v="1"/>
    <m/>
    <m/>
    <m/>
    <m/>
    <n v="0"/>
    <m/>
    <m/>
    <m/>
    <n v="5"/>
    <s v="   "/>
    <n v="0.625"/>
    <n v="0.8"/>
    <n v="1"/>
    <n v="1"/>
    <n v="1"/>
  </r>
  <r>
    <x v="186"/>
    <x v="1"/>
    <x v="0"/>
    <x v="59"/>
    <x v="0"/>
    <x v="0"/>
    <n v="6"/>
    <n v="0"/>
    <n v="0"/>
    <n v="0"/>
    <n v="0"/>
    <n v="0"/>
    <n v="0"/>
    <n v="0"/>
    <n v="0"/>
    <n v="0"/>
    <n v="0"/>
    <n v="0"/>
    <n v="0"/>
    <n v="0"/>
    <n v="0"/>
    <n v="0"/>
    <n v="0"/>
    <n v="0"/>
    <n v="6"/>
    <m/>
    <m/>
    <m/>
    <m/>
    <m/>
    <m/>
    <m/>
    <m/>
    <n v="0"/>
    <m/>
    <m/>
    <m/>
    <m/>
    <n v="0"/>
    <m/>
    <m/>
    <m/>
    <m/>
    <n v="0"/>
    <m/>
    <m/>
    <m/>
    <n v="0"/>
    <s v="   "/>
    <s v="   "/>
    <n v="0"/>
    <n v="0"/>
    <n v="0"/>
    <n v="0"/>
  </r>
  <r>
    <x v="186"/>
    <x v="1"/>
    <x v="0"/>
    <x v="59"/>
    <x v="1"/>
    <x v="1"/>
    <n v="6"/>
    <n v="0"/>
    <n v="0"/>
    <n v="0"/>
    <n v="0"/>
    <n v="0"/>
    <n v="0"/>
    <n v="0"/>
    <n v="0"/>
    <n v="0"/>
    <n v="0"/>
    <n v="0"/>
    <n v="0"/>
    <n v="0"/>
    <n v="0"/>
    <n v="0"/>
    <n v="0"/>
    <n v="0"/>
    <n v="6"/>
    <n v="2"/>
    <m/>
    <m/>
    <m/>
    <m/>
    <m/>
    <m/>
    <m/>
    <n v="0"/>
    <m/>
    <m/>
    <m/>
    <m/>
    <n v="0"/>
    <m/>
    <m/>
    <m/>
    <m/>
    <n v="0"/>
    <m/>
    <m/>
    <m/>
    <n v="2"/>
    <s v="   "/>
    <s v="   "/>
    <n v="0.33333333333333331"/>
    <n v="0.33333333333333331"/>
    <n v="0.33333333333333331"/>
    <n v="0.33333333333333331"/>
  </r>
  <r>
    <x v="187"/>
    <x v="1"/>
    <x v="0"/>
    <x v="49"/>
    <x v="1"/>
    <x v="1"/>
    <n v="4"/>
    <n v="0"/>
    <n v="0"/>
    <n v="0"/>
    <n v="0"/>
    <n v="0"/>
    <n v="0"/>
    <n v="0"/>
    <n v="0"/>
    <n v="0"/>
    <n v="1"/>
    <n v="0"/>
    <n v="0"/>
    <n v="0"/>
    <n v="0"/>
    <n v="0"/>
    <n v="0"/>
    <n v="2"/>
    <n v="4"/>
    <n v="3"/>
    <m/>
    <m/>
    <m/>
    <m/>
    <m/>
    <m/>
    <m/>
    <n v="0"/>
    <n v="1"/>
    <m/>
    <n v="1"/>
    <s v="Op stoep of gras"/>
    <n v="1"/>
    <n v="1"/>
    <m/>
    <m/>
    <s v="caravan(s)"/>
    <n v="1"/>
    <m/>
    <m/>
    <s v="Overbezetting door foutparkeren"/>
    <n v="5"/>
    <s v="   "/>
    <n v="0.5"/>
    <n v="1"/>
    <n v="1.25"/>
    <n v="1.25"/>
    <n v="1.25"/>
  </r>
  <r>
    <x v="187"/>
    <x v="1"/>
    <x v="0"/>
    <x v="49"/>
    <x v="0"/>
    <x v="0"/>
    <n v="4"/>
    <n v="0"/>
    <n v="0"/>
    <n v="0"/>
    <n v="0"/>
    <n v="0"/>
    <n v="0"/>
    <n v="0"/>
    <n v="0"/>
    <n v="0"/>
    <n v="1"/>
    <n v="0"/>
    <n v="0"/>
    <n v="0"/>
    <n v="0"/>
    <n v="0"/>
    <n v="0"/>
    <n v="2"/>
    <n v="4"/>
    <n v="3"/>
    <m/>
    <m/>
    <m/>
    <m/>
    <m/>
    <m/>
    <m/>
    <n v="0"/>
    <m/>
    <m/>
    <n v="3"/>
    <s v="combinatie"/>
    <n v="3"/>
    <m/>
    <m/>
    <m/>
    <m/>
    <n v="0"/>
    <m/>
    <m/>
    <s v="Overbezetting door foutparkeren"/>
    <n v="6"/>
    <s v="   "/>
    <n v="0"/>
    <n v="0.75"/>
    <n v="1.5"/>
    <n v="1.5"/>
    <n v="1.5"/>
  </r>
  <r>
    <x v="188"/>
    <x v="1"/>
    <x v="0"/>
    <x v="71"/>
    <x v="0"/>
    <x v="0"/>
    <n v="0"/>
    <n v="5"/>
    <n v="0"/>
    <n v="0"/>
    <n v="0"/>
    <n v="0"/>
    <n v="0"/>
    <n v="0"/>
    <n v="0"/>
    <n v="2"/>
    <n v="0"/>
    <n v="2"/>
    <n v="2"/>
    <n v="0"/>
    <n v="0"/>
    <n v="2"/>
    <n v="0"/>
    <n v="12"/>
    <n v="5"/>
    <m/>
    <n v="2"/>
    <m/>
    <m/>
    <m/>
    <m/>
    <m/>
    <m/>
    <n v="0"/>
    <n v="12"/>
    <m/>
    <m/>
    <m/>
    <n v="0"/>
    <m/>
    <m/>
    <m/>
    <m/>
    <n v="0"/>
    <m/>
    <m/>
    <m/>
    <n v="2"/>
    <s v="   "/>
    <n v="1"/>
    <s v="   "/>
    <s v="  "/>
    <s v="  "/>
    <n v="0.4"/>
  </r>
  <r>
    <x v="188"/>
    <x v="1"/>
    <x v="0"/>
    <x v="71"/>
    <x v="1"/>
    <x v="1"/>
    <n v="0"/>
    <n v="5"/>
    <n v="0"/>
    <n v="0"/>
    <n v="0"/>
    <n v="0"/>
    <n v="0"/>
    <n v="0"/>
    <n v="0"/>
    <n v="2"/>
    <n v="0"/>
    <n v="2"/>
    <n v="2"/>
    <n v="0"/>
    <n v="0"/>
    <n v="2"/>
    <n v="0"/>
    <n v="12"/>
    <n v="5"/>
    <m/>
    <n v="3"/>
    <m/>
    <m/>
    <m/>
    <m/>
    <m/>
    <m/>
    <n v="0"/>
    <n v="5"/>
    <m/>
    <m/>
    <m/>
    <n v="0"/>
    <m/>
    <m/>
    <m/>
    <m/>
    <n v="0"/>
    <m/>
    <m/>
    <m/>
    <n v="3"/>
    <s v="   "/>
    <n v="0.41666666666666669"/>
    <s v="   "/>
    <s v="  "/>
    <s v="  "/>
    <n v="0.6"/>
  </r>
  <r>
    <x v="189"/>
    <x v="1"/>
    <x v="0"/>
    <x v="71"/>
    <x v="0"/>
    <x v="0"/>
    <n v="7"/>
    <n v="0"/>
    <n v="0"/>
    <n v="0"/>
    <n v="0"/>
    <n v="0"/>
    <n v="0"/>
    <n v="0"/>
    <n v="0"/>
    <n v="0"/>
    <n v="0"/>
    <n v="0"/>
    <n v="2"/>
    <n v="1"/>
    <n v="0"/>
    <n v="4"/>
    <n v="1"/>
    <n v="18"/>
    <n v="7"/>
    <n v="7"/>
    <m/>
    <m/>
    <m/>
    <m/>
    <m/>
    <m/>
    <m/>
    <n v="0"/>
    <n v="9"/>
    <m/>
    <m/>
    <m/>
    <n v="0"/>
    <m/>
    <m/>
    <m/>
    <m/>
    <n v="0"/>
    <m/>
    <m/>
    <m/>
    <n v="7"/>
    <s v="   "/>
    <n v="0.5"/>
    <n v="1"/>
    <n v="1"/>
    <n v="1"/>
    <n v="1"/>
  </r>
  <r>
    <x v="189"/>
    <x v="1"/>
    <x v="0"/>
    <x v="71"/>
    <x v="1"/>
    <x v="1"/>
    <n v="7"/>
    <n v="0"/>
    <n v="0"/>
    <n v="0"/>
    <n v="0"/>
    <n v="0"/>
    <n v="0"/>
    <n v="0"/>
    <n v="0"/>
    <n v="0"/>
    <n v="0"/>
    <n v="0"/>
    <n v="2"/>
    <n v="1"/>
    <n v="0"/>
    <n v="4"/>
    <n v="1"/>
    <n v="18"/>
    <n v="7"/>
    <n v="5"/>
    <m/>
    <m/>
    <m/>
    <m/>
    <m/>
    <m/>
    <m/>
    <n v="0"/>
    <n v="7"/>
    <m/>
    <m/>
    <m/>
    <n v="0"/>
    <m/>
    <m/>
    <m/>
    <m/>
    <n v="0"/>
    <m/>
    <m/>
    <m/>
    <n v="5"/>
    <s v="   "/>
    <n v="0.3888888888888889"/>
    <n v="0.7142857142857143"/>
    <n v="0.7142857142857143"/>
    <n v="0.7142857142857143"/>
    <n v="0.7142857142857143"/>
  </r>
  <r>
    <x v="190"/>
    <x v="1"/>
    <x v="0"/>
    <x v="59"/>
    <x v="0"/>
    <x v="0"/>
    <n v="7"/>
    <n v="0"/>
    <n v="0"/>
    <n v="0"/>
    <n v="0"/>
    <n v="0"/>
    <n v="0"/>
    <n v="0"/>
    <n v="0"/>
    <n v="0"/>
    <n v="0"/>
    <n v="0"/>
    <n v="0"/>
    <n v="0"/>
    <n v="0"/>
    <n v="0"/>
    <n v="0"/>
    <n v="0"/>
    <n v="7"/>
    <n v="2"/>
    <m/>
    <m/>
    <m/>
    <m/>
    <m/>
    <m/>
    <m/>
    <n v="0"/>
    <m/>
    <m/>
    <m/>
    <m/>
    <n v="0"/>
    <m/>
    <m/>
    <m/>
    <m/>
    <n v="0"/>
    <m/>
    <m/>
    <m/>
    <n v="2"/>
    <s v="   "/>
    <s v="   "/>
    <n v="0.2857142857142857"/>
    <n v="0.2857142857142857"/>
    <n v="0.2857142857142857"/>
    <n v="0.2857142857142857"/>
  </r>
  <r>
    <x v="190"/>
    <x v="1"/>
    <x v="0"/>
    <x v="59"/>
    <x v="1"/>
    <x v="1"/>
    <n v="7"/>
    <n v="0"/>
    <n v="0"/>
    <n v="0"/>
    <n v="0"/>
    <n v="0"/>
    <n v="0"/>
    <n v="0"/>
    <n v="0"/>
    <n v="0"/>
    <n v="0"/>
    <n v="0"/>
    <n v="0"/>
    <n v="0"/>
    <n v="0"/>
    <n v="0"/>
    <n v="0"/>
    <n v="0"/>
    <n v="7"/>
    <m/>
    <m/>
    <m/>
    <m/>
    <m/>
    <m/>
    <m/>
    <m/>
    <n v="0"/>
    <m/>
    <m/>
    <m/>
    <m/>
    <n v="0"/>
    <m/>
    <m/>
    <m/>
    <m/>
    <n v="0"/>
    <m/>
    <m/>
    <m/>
    <n v="0"/>
    <s v="   "/>
    <s v="   "/>
    <n v="0"/>
    <n v="0"/>
    <n v="0"/>
    <n v="0"/>
  </r>
  <r>
    <x v="191"/>
    <x v="1"/>
    <x v="0"/>
    <x v="59"/>
    <x v="0"/>
    <x v="0"/>
    <n v="10"/>
    <n v="0"/>
    <n v="0"/>
    <n v="0"/>
    <n v="0"/>
    <n v="0"/>
    <n v="0"/>
    <n v="0"/>
    <n v="0"/>
    <n v="0"/>
    <n v="0"/>
    <n v="0"/>
    <n v="0"/>
    <n v="0"/>
    <n v="0"/>
    <n v="0"/>
    <n v="0"/>
    <n v="0"/>
    <n v="10"/>
    <m/>
    <m/>
    <m/>
    <m/>
    <m/>
    <m/>
    <m/>
    <m/>
    <n v="0"/>
    <m/>
    <m/>
    <m/>
    <m/>
    <n v="0"/>
    <m/>
    <m/>
    <m/>
    <m/>
    <n v="0"/>
    <m/>
    <m/>
    <m/>
    <n v="0"/>
    <s v="   "/>
    <s v="   "/>
    <n v="0"/>
    <n v="0"/>
    <n v="0"/>
    <n v="0"/>
  </r>
  <r>
    <x v="191"/>
    <x v="1"/>
    <x v="0"/>
    <x v="59"/>
    <x v="1"/>
    <x v="1"/>
    <n v="10"/>
    <n v="0"/>
    <n v="0"/>
    <n v="0"/>
    <n v="0"/>
    <n v="0"/>
    <n v="0"/>
    <n v="0"/>
    <n v="0"/>
    <n v="0"/>
    <n v="0"/>
    <n v="0"/>
    <n v="0"/>
    <n v="0"/>
    <n v="0"/>
    <n v="0"/>
    <n v="0"/>
    <n v="0"/>
    <n v="10"/>
    <n v="3"/>
    <m/>
    <m/>
    <m/>
    <m/>
    <m/>
    <m/>
    <m/>
    <n v="0"/>
    <m/>
    <m/>
    <m/>
    <m/>
    <n v="0"/>
    <m/>
    <m/>
    <m/>
    <m/>
    <n v="0"/>
    <m/>
    <m/>
    <m/>
    <n v="3"/>
    <s v="   "/>
    <s v="   "/>
    <n v="0.3"/>
    <n v="0.3"/>
    <n v="0.3"/>
    <n v="0.3"/>
  </r>
  <r>
    <x v="192"/>
    <x v="1"/>
    <x v="0"/>
    <x v="59"/>
    <x v="0"/>
    <x v="0"/>
    <n v="26"/>
    <n v="0"/>
    <n v="0"/>
    <n v="0"/>
    <n v="0"/>
    <n v="0"/>
    <n v="0"/>
    <n v="0"/>
    <n v="0"/>
    <n v="0"/>
    <n v="0"/>
    <n v="0"/>
    <n v="0"/>
    <n v="0"/>
    <n v="0"/>
    <n v="0"/>
    <n v="0"/>
    <n v="0"/>
    <n v="26"/>
    <n v="2"/>
    <m/>
    <m/>
    <m/>
    <m/>
    <m/>
    <m/>
    <m/>
    <n v="0"/>
    <m/>
    <m/>
    <m/>
    <m/>
    <n v="0"/>
    <m/>
    <m/>
    <m/>
    <m/>
    <n v="0"/>
    <m/>
    <m/>
    <m/>
    <n v="2"/>
    <s v="   "/>
    <s v="   "/>
    <n v="7.6923076923076927E-2"/>
    <n v="7.6923076923076927E-2"/>
    <n v="7.6923076923076927E-2"/>
    <n v="7.6923076923076927E-2"/>
  </r>
  <r>
    <x v="192"/>
    <x v="1"/>
    <x v="0"/>
    <x v="59"/>
    <x v="1"/>
    <x v="1"/>
    <n v="26"/>
    <n v="0"/>
    <n v="0"/>
    <n v="0"/>
    <n v="0"/>
    <n v="0"/>
    <n v="0"/>
    <n v="0"/>
    <n v="0"/>
    <n v="0"/>
    <n v="0"/>
    <n v="0"/>
    <n v="0"/>
    <n v="0"/>
    <n v="0"/>
    <n v="0"/>
    <n v="0"/>
    <n v="0"/>
    <n v="26"/>
    <n v="13"/>
    <m/>
    <m/>
    <m/>
    <m/>
    <m/>
    <m/>
    <m/>
    <n v="0"/>
    <m/>
    <m/>
    <m/>
    <m/>
    <n v="0"/>
    <m/>
    <m/>
    <m/>
    <m/>
    <n v="0"/>
    <m/>
    <m/>
    <m/>
    <n v="13"/>
    <s v="   "/>
    <s v="   "/>
    <n v="0.5"/>
    <n v="0.5"/>
    <n v="0.5"/>
    <n v="0.5"/>
  </r>
  <r>
    <x v="193"/>
    <x v="1"/>
    <x v="0"/>
    <x v="59"/>
    <x v="0"/>
    <x v="0"/>
    <n v="0"/>
    <n v="0"/>
    <n v="0"/>
    <n v="0"/>
    <n v="0"/>
    <n v="0"/>
    <n v="0"/>
    <n v="0"/>
    <n v="0"/>
    <n v="0"/>
    <n v="0"/>
    <n v="0"/>
    <n v="0"/>
    <n v="0"/>
    <n v="0"/>
    <n v="0"/>
    <n v="0"/>
    <n v="0"/>
    <n v="0"/>
    <m/>
    <m/>
    <m/>
    <m/>
    <m/>
    <m/>
    <m/>
    <m/>
    <n v="0"/>
    <m/>
    <m/>
    <m/>
    <m/>
    <n v="0"/>
    <m/>
    <m/>
    <m/>
    <m/>
    <n v="0"/>
    <m/>
    <m/>
    <m/>
    <n v="0"/>
    <s v="   "/>
    <s v="   "/>
    <s v="   "/>
    <s v="   "/>
    <s v="   "/>
    <s v="   "/>
  </r>
  <r>
    <x v="193"/>
    <x v="1"/>
    <x v="0"/>
    <x v="59"/>
    <x v="1"/>
    <x v="1"/>
    <n v="0"/>
    <n v="0"/>
    <n v="0"/>
    <n v="0"/>
    <n v="0"/>
    <n v="0"/>
    <n v="0"/>
    <n v="0"/>
    <n v="0"/>
    <n v="0"/>
    <n v="0"/>
    <n v="0"/>
    <n v="0"/>
    <n v="0"/>
    <n v="0"/>
    <n v="0"/>
    <n v="0"/>
    <n v="0"/>
    <n v="0"/>
    <m/>
    <m/>
    <m/>
    <m/>
    <m/>
    <m/>
    <m/>
    <m/>
    <n v="0"/>
    <m/>
    <m/>
    <m/>
    <m/>
    <n v="0"/>
    <m/>
    <m/>
    <m/>
    <m/>
    <n v="0"/>
    <m/>
    <m/>
    <m/>
    <n v="0"/>
    <s v="   "/>
    <s v="   "/>
    <s v="   "/>
    <s v="   "/>
    <s v="   "/>
    <s v="   "/>
  </r>
  <r>
    <x v="194"/>
    <x v="1"/>
    <x v="0"/>
    <x v="59"/>
    <x v="0"/>
    <x v="0"/>
    <n v="12"/>
    <n v="0"/>
    <n v="0"/>
    <n v="0"/>
    <n v="0"/>
    <n v="0"/>
    <n v="0"/>
    <n v="0"/>
    <n v="0"/>
    <n v="0"/>
    <n v="0"/>
    <n v="0"/>
    <n v="0"/>
    <n v="0"/>
    <n v="0"/>
    <n v="0"/>
    <n v="0"/>
    <n v="0"/>
    <n v="12"/>
    <m/>
    <m/>
    <m/>
    <m/>
    <m/>
    <m/>
    <m/>
    <m/>
    <n v="0"/>
    <m/>
    <m/>
    <m/>
    <m/>
    <n v="0"/>
    <m/>
    <m/>
    <m/>
    <m/>
    <n v="0"/>
    <m/>
    <m/>
    <m/>
    <n v="0"/>
    <s v="   "/>
    <s v="   "/>
    <n v="0"/>
    <n v="0"/>
    <n v="0"/>
    <n v="0"/>
  </r>
  <r>
    <x v="194"/>
    <x v="1"/>
    <x v="0"/>
    <x v="59"/>
    <x v="1"/>
    <x v="1"/>
    <n v="12"/>
    <n v="0"/>
    <n v="0"/>
    <n v="0"/>
    <n v="0"/>
    <n v="0"/>
    <n v="0"/>
    <n v="0"/>
    <n v="0"/>
    <n v="0"/>
    <n v="0"/>
    <n v="0"/>
    <n v="0"/>
    <n v="0"/>
    <n v="0"/>
    <n v="0"/>
    <n v="0"/>
    <n v="0"/>
    <n v="12"/>
    <n v="5"/>
    <m/>
    <m/>
    <m/>
    <m/>
    <m/>
    <m/>
    <m/>
    <n v="0"/>
    <m/>
    <m/>
    <m/>
    <m/>
    <n v="0"/>
    <m/>
    <m/>
    <m/>
    <m/>
    <n v="0"/>
    <m/>
    <m/>
    <m/>
    <n v="5"/>
    <s v="   "/>
    <s v="   "/>
    <n v="0.41666666666666669"/>
    <n v="0.41666666666666669"/>
    <n v="0.41666666666666669"/>
    <n v="0.41666666666666669"/>
  </r>
  <r>
    <x v="195"/>
    <x v="1"/>
    <x v="0"/>
    <x v="59"/>
    <x v="0"/>
    <x v="0"/>
    <n v="10"/>
    <n v="0"/>
    <n v="1"/>
    <n v="0"/>
    <n v="0"/>
    <n v="0"/>
    <n v="0"/>
    <n v="1"/>
    <n v="2"/>
    <n v="0"/>
    <n v="0"/>
    <n v="0"/>
    <n v="0"/>
    <n v="0"/>
    <n v="0"/>
    <n v="0"/>
    <n v="0"/>
    <n v="0"/>
    <n v="12"/>
    <m/>
    <m/>
    <m/>
    <m/>
    <m/>
    <m/>
    <m/>
    <m/>
    <n v="0"/>
    <m/>
    <m/>
    <m/>
    <m/>
    <n v="0"/>
    <m/>
    <m/>
    <m/>
    <m/>
    <n v="0"/>
    <m/>
    <m/>
    <m/>
    <n v="0"/>
    <n v="0"/>
    <s v="   "/>
    <n v="0"/>
    <n v="0"/>
    <n v="0"/>
    <n v="0"/>
  </r>
  <r>
    <x v="195"/>
    <x v="1"/>
    <x v="0"/>
    <x v="59"/>
    <x v="1"/>
    <x v="1"/>
    <n v="10"/>
    <n v="0"/>
    <n v="1"/>
    <n v="0"/>
    <n v="0"/>
    <n v="0"/>
    <n v="0"/>
    <n v="1"/>
    <n v="2"/>
    <n v="0"/>
    <n v="0"/>
    <n v="0"/>
    <n v="0"/>
    <n v="0"/>
    <n v="0"/>
    <n v="0"/>
    <n v="0"/>
    <n v="0"/>
    <n v="12"/>
    <n v="8"/>
    <m/>
    <m/>
    <m/>
    <m/>
    <m/>
    <m/>
    <m/>
    <n v="0"/>
    <m/>
    <m/>
    <m/>
    <m/>
    <n v="0"/>
    <m/>
    <m/>
    <m/>
    <m/>
    <n v="0"/>
    <m/>
    <m/>
    <m/>
    <n v="8"/>
    <n v="0"/>
    <s v="   "/>
    <n v="0.8"/>
    <n v="0.8"/>
    <n v="0.66666666666666663"/>
    <n v="0.66666666666666663"/>
  </r>
  <r>
    <x v="196"/>
    <x v="1"/>
    <x v="0"/>
    <x v="71"/>
    <x v="1"/>
    <x v="1"/>
    <n v="10"/>
    <n v="0"/>
    <n v="0"/>
    <n v="0"/>
    <n v="0"/>
    <n v="0"/>
    <n v="0"/>
    <n v="0"/>
    <n v="0"/>
    <n v="2"/>
    <n v="0"/>
    <n v="8"/>
    <n v="0"/>
    <n v="0"/>
    <n v="0"/>
    <n v="0"/>
    <n v="0"/>
    <n v="10"/>
    <n v="10"/>
    <n v="6"/>
    <m/>
    <m/>
    <m/>
    <m/>
    <m/>
    <m/>
    <m/>
    <n v="0"/>
    <n v="10"/>
    <m/>
    <m/>
    <m/>
    <n v="0"/>
    <m/>
    <m/>
    <m/>
    <m/>
    <n v="0"/>
    <m/>
    <m/>
    <m/>
    <n v="6"/>
    <s v="   "/>
    <n v="1"/>
    <n v="0.6"/>
    <n v="0.6"/>
    <n v="0.6"/>
    <n v="0.6"/>
  </r>
  <r>
    <x v="196"/>
    <x v="1"/>
    <x v="0"/>
    <x v="71"/>
    <x v="0"/>
    <x v="0"/>
    <n v="10"/>
    <n v="0"/>
    <n v="0"/>
    <n v="0"/>
    <n v="0"/>
    <n v="0"/>
    <n v="0"/>
    <n v="0"/>
    <n v="0"/>
    <n v="2"/>
    <n v="0"/>
    <n v="8"/>
    <n v="0"/>
    <n v="0"/>
    <n v="0"/>
    <n v="0"/>
    <n v="0"/>
    <n v="10"/>
    <n v="10"/>
    <n v="6"/>
    <m/>
    <m/>
    <m/>
    <m/>
    <m/>
    <m/>
    <m/>
    <n v="0"/>
    <n v="9"/>
    <m/>
    <m/>
    <m/>
    <n v="0"/>
    <m/>
    <m/>
    <m/>
    <m/>
    <n v="0"/>
    <m/>
    <m/>
    <m/>
    <n v="6"/>
    <s v="   "/>
    <n v="0.9"/>
    <n v="0.6"/>
    <n v="0.6"/>
    <n v="0.6"/>
    <n v="0.6"/>
  </r>
  <r>
    <x v="197"/>
    <x v="1"/>
    <x v="0"/>
    <x v="72"/>
    <x v="0"/>
    <x v="0"/>
    <n v="18"/>
    <n v="0"/>
    <n v="4"/>
    <n v="0"/>
    <n v="0"/>
    <n v="0"/>
    <n v="0"/>
    <n v="0"/>
    <n v="4"/>
    <n v="0"/>
    <n v="0"/>
    <n v="0"/>
    <n v="0"/>
    <n v="0"/>
    <n v="0"/>
    <n v="0"/>
    <n v="0"/>
    <n v="0"/>
    <n v="22"/>
    <n v="12"/>
    <m/>
    <n v="4"/>
    <m/>
    <m/>
    <m/>
    <m/>
    <m/>
    <n v="4"/>
    <m/>
    <m/>
    <m/>
    <m/>
    <n v="0"/>
    <m/>
    <m/>
    <m/>
    <m/>
    <n v="0"/>
    <m/>
    <m/>
    <m/>
    <n v="16"/>
    <n v="1"/>
    <s v="   "/>
    <n v="0.66666666666666663"/>
    <n v="0.66666666666666663"/>
    <n v="0.72727272727272729"/>
    <n v="0.72727272727272729"/>
  </r>
  <r>
    <x v="197"/>
    <x v="1"/>
    <x v="0"/>
    <x v="72"/>
    <x v="1"/>
    <x v="1"/>
    <n v="18"/>
    <n v="0"/>
    <n v="4"/>
    <n v="0"/>
    <n v="0"/>
    <n v="0"/>
    <n v="0"/>
    <n v="0"/>
    <n v="4"/>
    <n v="0"/>
    <n v="0"/>
    <n v="0"/>
    <n v="0"/>
    <n v="0"/>
    <n v="0"/>
    <n v="0"/>
    <n v="0"/>
    <n v="0"/>
    <n v="22"/>
    <n v="11"/>
    <m/>
    <n v="4"/>
    <m/>
    <m/>
    <m/>
    <m/>
    <m/>
    <n v="4"/>
    <m/>
    <m/>
    <m/>
    <m/>
    <n v="0"/>
    <m/>
    <m/>
    <m/>
    <m/>
    <n v="0"/>
    <m/>
    <m/>
    <m/>
    <n v="15"/>
    <n v="1"/>
    <s v="   "/>
    <n v="0.61111111111111116"/>
    <n v="0.61111111111111116"/>
    <n v="0.68181818181818177"/>
    <n v="0.68181818181818177"/>
  </r>
  <r>
    <x v="198"/>
    <x v="1"/>
    <x v="0"/>
    <x v="73"/>
    <x v="0"/>
    <x v="0"/>
    <n v="7"/>
    <n v="0"/>
    <n v="0"/>
    <n v="0"/>
    <n v="0"/>
    <n v="0"/>
    <n v="0"/>
    <n v="1"/>
    <n v="1"/>
    <n v="0"/>
    <n v="0"/>
    <n v="0"/>
    <n v="0"/>
    <n v="0"/>
    <n v="0"/>
    <n v="0"/>
    <n v="0"/>
    <n v="0"/>
    <n v="8"/>
    <m/>
    <m/>
    <m/>
    <m/>
    <m/>
    <m/>
    <m/>
    <m/>
    <n v="0"/>
    <m/>
    <m/>
    <m/>
    <m/>
    <n v="0"/>
    <m/>
    <m/>
    <m/>
    <m/>
    <n v="0"/>
    <m/>
    <m/>
    <m/>
    <n v="0"/>
    <n v="0"/>
    <s v="   "/>
    <n v="0"/>
    <n v="0"/>
    <n v="0"/>
    <n v="0"/>
  </r>
  <r>
    <x v="198"/>
    <x v="1"/>
    <x v="0"/>
    <x v="73"/>
    <x v="1"/>
    <x v="1"/>
    <n v="7"/>
    <n v="0"/>
    <n v="0"/>
    <n v="0"/>
    <n v="0"/>
    <n v="0"/>
    <n v="0"/>
    <n v="1"/>
    <n v="1"/>
    <n v="0"/>
    <n v="0"/>
    <n v="0"/>
    <n v="0"/>
    <n v="0"/>
    <n v="0"/>
    <n v="0"/>
    <n v="0"/>
    <n v="0"/>
    <n v="8"/>
    <m/>
    <m/>
    <m/>
    <m/>
    <m/>
    <m/>
    <m/>
    <m/>
    <n v="0"/>
    <m/>
    <m/>
    <m/>
    <m/>
    <n v="0"/>
    <m/>
    <m/>
    <m/>
    <m/>
    <n v="0"/>
    <m/>
    <m/>
    <m/>
    <n v="0"/>
    <n v="0"/>
    <s v="   "/>
    <n v="0"/>
    <n v="0"/>
    <n v="0"/>
    <n v="0"/>
  </r>
  <r>
    <x v="199"/>
    <x v="1"/>
    <x v="0"/>
    <x v="59"/>
    <x v="0"/>
    <x v="0"/>
    <n v="10"/>
    <n v="0"/>
    <n v="1"/>
    <n v="0"/>
    <n v="0"/>
    <n v="0"/>
    <n v="0"/>
    <n v="1"/>
    <n v="2"/>
    <n v="0"/>
    <n v="0"/>
    <n v="0"/>
    <n v="0"/>
    <n v="0"/>
    <n v="0"/>
    <n v="0"/>
    <n v="0"/>
    <n v="0"/>
    <n v="12"/>
    <m/>
    <m/>
    <m/>
    <m/>
    <m/>
    <m/>
    <m/>
    <m/>
    <n v="0"/>
    <m/>
    <m/>
    <m/>
    <m/>
    <n v="0"/>
    <m/>
    <m/>
    <m/>
    <m/>
    <n v="0"/>
    <m/>
    <m/>
    <m/>
    <n v="0"/>
    <n v="0"/>
    <s v="   "/>
    <n v="0"/>
    <n v="0"/>
    <n v="0"/>
    <n v="0"/>
  </r>
  <r>
    <x v="199"/>
    <x v="1"/>
    <x v="0"/>
    <x v="59"/>
    <x v="1"/>
    <x v="1"/>
    <n v="10"/>
    <n v="0"/>
    <n v="1"/>
    <n v="0"/>
    <n v="0"/>
    <n v="0"/>
    <n v="0"/>
    <n v="1"/>
    <n v="2"/>
    <n v="0"/>
    <n v="0"/>
    <n v="0"/>
    <n v="0"/>
    <n v="0"/>
    <n v="0"/>
    <n v="0"/>
    <n v="0"/>
    <n v="0"/>
    <n v="12"/>
    <n v="5"/>
    <m/>
    <m/>
    <m/>
    <m/>
    <m/>
    <m/>
    <m/>
    <n v="0"/>
    <m/>
    <m/>
    <m/>
    <m/>
    <n v="0"/>
    <m/>
    <m/>
    <m/>
    <m/>
    <n v="0"/>
    <m/>
    <m/>
    <m/>
    <n v="5"/>
    <n v="0"/>
    <s v="   "/>
    <n v="0.5"/>
    <n v="0.5"/>
    <n v="0.41666666666666669"/>
    <n v="0.41666666666666669"/>
  </r>
  <r>
    <x v="200"/>
    <x v="1"/>
    <x v="0"/>
    <x v="73"/>
    <x v="0"/>
    <x v="0"/>
    <n v="4"/>
    <n v="0"/>
    <n v="0"/>
    <n v="0"/>
    <n v="0"/>
    <n v="0"/>
    <n v="0"/>
    <n v="0"/>
    <n v="0"/>
    <n v="0"/>
    <n v="0"/>
    <n v="0"/>
    <n v="0"/>
    <n v="1"/>
    <n v="0"/>
    <n v="0"/>
    <n v="1"/>
    <n v="6"/>
    <n v="4"/>
    <m/>
    <m/>
    <m/>
    <m/>
    <m/>
    <m/>
    <m/>
    <m/>
    <n v="0"/>
    <n v="1"/>
    <m/>
    <m/>
    <m/>
    <n v="0"/>
    <m/>
    <m/>
    <m/>
    <m/>
    <n v="0"/>
    <m/>
    <m/>
    <m/>
    <n v="0"/>
    <s v="   "/>
    <n v="0.16666666666666666"/>
    <n v="0"/>
    <n v="0"/>
    <n v="0"/>
    <n v="0"/>
  </r>
  <r>
    <x v="200"/>
    <x v="1"/>
    <x v="0"/>
    <x v="73"/>
    <x v="1"/>
    <x v="1"/>
    <n v="4"/>
    <n v="0"/>
    <n v="0"/>
    <n v="0"/>
    <n v="0"/>
    <n v="0"/>
    <n v="0"/>
    <n v="0"/>
    <n v="0"/>
    <n v="0"/>
    <n v="0"/>
    <n v="0"/>
    <n v="0"/>
    <n v="1"/>
    <n v="0"/>
    <n v="0"/>
    <n v="1"/>
    <n v="6"/>
    <n v="4"/>
    <m/>
    <m/>
    <m/>
    <m/>
    <m/>
    <m/>
    <m/>
    <m/>
    <n v="0"/>
    <n v="1"/>
    <m/>
    <m/>
    <m/>
    <n v="0"/>
    <m/>
    <m/>
    <m/>
    <m/>
    <n v="0"/>
    <m/>
    <m/>
    <m/>
    <n v="0"/>
    <s v="   "/>
    <n v="0.16666666666666666"/>
    <n v="0"/>
    <n v="0"/>
    <n v="0"/>
    <n v="0"/>
  </r>
  <r>
    <x v="201"/>
    <x v="1"/>
    <x v="0"/>
    <x v="74"/>
    <x v="0"/>
    <x v="0"/>
    <n v="19"/>
    <n v="0"/>
    <n v="0"/>
    <n v="0"/>
    <n v="2"/>
    <n v="0"/>
    <n v="0"/>
    <n v="0"/>
    <n v="2"/>
    <n v="0"/>
    <n v="0"/>
    <n v="0"/>
    <n v="0"/>
    <n v="0"/>
    <n v="0"/>
    <n v="0"/>
    <n v="0"/>
    <n v="0"/>
    <n v="21"/>
    <n v="12"/>
    <m/>
    <m/>
    <m/>
    <m/>
    <m/>
    <m/>
    <m/>
    <n v="0"/>
    <m/>
    <m/>
    <m/>
    <m/>
    <n v="0"/>
    <m/>
    <m/>
    <m/>
    <m/>
    <n v="0"/>
    <m/>
    <m/>
    <m/>
    <n v="12"/>
    <n v="0"/>
    <s v="   "/>
    <n v="0.63157894736842102"/>
    <n v="0.63157894736842102"/>
    <n v="0.5714285714285714"/>
    <n v="0.5714285714285714"/>
  </r>
  <r>
    <x v="201"/>
    <x v="1"/>
    <x v="0"/>
    <x v="74"/>
    <x v="1"/>
    <x v="1"/>
    <n v="19"/>
    <n v="0"/>
    <n v="0"/>
    <n v="0"/>
    <n v="2"/>
    <n v="0"/>
    <n v="0"/>
    <n v="0"/>
    <n v="2"/>
    <n v="0"/>
    <n v="0"/>
    <n v="0"/>
    <n v="0"/>
    <n v="0"/>
    <n v="0"/>
    <n v="0"/>
    <n v="0"/>
    <n v="0"/>
    <n v="21"/>
    <n v="8"/>
    <m/>
    <m/>
    <m/>
    <m/>
    <m/>
    <m/>
    <m/>
    <n v="0"/>
    <m/>
    <m/>
    <m/>
    <m/>
    <n v="0"/>
    <m/>
    <m/>
    <m/>
    <m/>
    <n v="0"/>
    <m/>
    <m/>
    <m/>
    <n v="8"/>
    <n v="0"/>
    <s v="   "/>
    <n v="0.42105263157894735"/>
    <n v="0.42105263157894735"/>
    <n v="0.38095238095238093"/>
    <n v="0.38095238095238093"/>
  </r>
  <r>
    <x v="202"/>
    <x v="1"/>
    <x v="0"/>
    <x v="74"/>
    <x v="0"/>
    <x v="0"/>
    <n v="48"/>
    <n v="0"/>
    <n v="0"/>
    <n v="0"/>
    <n v="0"/>
    <n v="0"/>
    <n v="0"/>
    <n v="3"/>
    <n v="3"/>
    <n v="1"/>
    <n v="0"/>
    <n v="4"/>
    <n v="3"/>
    <n v="0"/>
    <n v="0"/>
    <n v="0"/>
    <n v="0"/>
    <n v="11"/>
    <n v="51"/>
    <n v="7"/>
    <m/>
    <m/>
    <m/>
    <m/>
    <m/>
    <m/>
    <m/>
    <n v="0"/>
    <n v="10"/>
    <m/>
    <m/>
    <m/>
    <n v="0"/>
    <m/>
    <m/>
    <m/>
    <m/>
    <n v="0"/>
    <m/>
    <m/>
    <m/>
    <n v="7"/>
    <n v="0"/>
    <n v="0.90909090909090906"/>
    <n v="0.14583333333333334"/>
    <n v="0.14583333333333334"/>
    <n v="0.13725490196078433"/>
    <n v="0.13725490196078433"/>
  </r>
  <r>
    <x v="202"/>
    <x v="1"/>
    <x v="0"/>
    <x v="74"/>
    <x v="1"/>
    <x v="1"/>
    <n v="48"/>
    <n v="0"/>
    <n v="0"/>
    <n v="0"/>
    <n v="0"/>
    <n v="0"/>
    <n v="0"/>
    <n v="3"/>
    <n v="3"/>
    <n v="1"/>
    <n v="0"/>
    <n v="4"/>
    <n v="3"/>
    <n v="0"/>
    <n v="0"/>
    <n v="0"/>
    <n v="0"/>
    <n v="11"/>
    <n v="51"/>
    <n v="7"/>
    <m/>
    <m/>
    <m/>
    <m/>
    <m/>
    <m/>
    <m/>
    <n v="0"/>
    <n v="7"/>
    <m/>
    <m/>
    <m/>
    <n v="0"/>
    <m/>
    <m/>
    <m/>
    <m/>
    <n v="0"/>
    <m/>
    <m/>
    <m/>
    <n v="7"/>
    <n v="0"/>
    <n v="0.63636363636363635"/>
    <n v="0.14583333333333334"/>
    <n v="0.14583333333333334"/>
    <n v="0.13725490196078433"/>
    <n v="0.13725490196078433"/>
  </r>
  <r>
    <x v="203"/>
    <x v="1"/>
    <x v="0"/>
    <x v="70"/>
    <x v="0"/>
    <x v="0"/>
    <n v="5"/>
    <n v="0"/>
    <n v="0"/>
    <n v="0"/>
    <n v="0"/>
    <n v="0"/>
    <n v="0"/>
    <n v="0"/>
    <n v="0"/>
    <n v="0"/>
    <n v="0"/>
    <n v="0"/>
    <n v="0"/>
    <n v="0"/>
    <n v="0"/>
    <n v="0"/>
    <n v="0"/>
    <n v="0"/>
    <n v="5"/>
    <n v="1"/>
    <m/>
    <m/>
    <m/>
    <m/>
    <m/>
    <m/>
    <m/>
    <n v="0"/>
    <m/>
    <m/>
    <m/>
    <m/>
    <n v="0"/>
    <m/>
    <m/>
    <m/>
    <m/>
    <n v="0"/>
    <m/>
    <m/>
    <m/>
    <n v="1"/>
    <s v="   "/>
    <s v="   "/>
    <n v="0.2"/>
    <n v="0.2"/>
    <n v="0.2"/>
    <n v="0.2"/>
  </r>
  <r>
    <x v="203"/>
    <x v="1"/>
    <x v="0"/>
    <x v="70"/>
    <x v="1"/>
    <x v="1"/>
    <n v="5"/>
    <n v="0"/>
    <n v="0"/>
    <n v="0"/>
    <n v="0"/>
    <n v="0"/>
    <n v="0"/>
    <n v="0"/>
    <n v="0"/>
    <n v="0"/>
    <n v="0"/>
    <n v="0"/>
    <n v="0"/>
    <n v="0"/>
    <n v="0"/>
    <n v="0"/>
    <n v="0"/>
    <n v="0"/>
    <n v="5"/>
    <m/>
    <m/>
    <m/>
    <m/>
    <m/>
    <m/>
    <m/>
    <m/>
    <n v="0"/>
    <m/>
    <m/>
    <n v="1"/>
    <s v="Op stoep of gras"/>
    <n v="1"/>
    <m/>
    <m/>
    <m/>
    <m/>
    <n v="0"/>
    <m/>
    <m/>
    <m/>
    <n v="1"/>
    <s v="   "/>
    <s v="   "/>
    <n v="0"/>
    <n v="0.2"/>
    <n v="0.2"/>
    <n v="0.2"/>
  </r>
  <r>
    <x v="204"/>
    <x v="1"/>
    <x v="0"/>
    <x v="74"/>
    <x v="0"/>
    <x v="0"/>
    <n v="13"/>
    <n v="0"/>
    <n v="0"/>
    <n v="2"/>
    <n v="0"/>
    <n v="0"/>
    <n v="0"/>
    <n v="0"/>
    <n v="2"/>
    <n v="0"/>
    <n v="0"/>
    <n v="0"/>
    <n v="0"/>
    <n v="0"/>
    <n v="0"/>
    <n v="0"/>
    <n v="0"/>
    <n v="0"/>
    <n v="15"/>
    <n v="5"/>
    <m/>
    <m/>
    <n v="1"/>
    <m/>
    <m/>
    <m/>
    <m/>
    <n v="1"/>
    <m/>
    <m/>
    <m/>
    <m/>
    <n v="0"/>
    <m/>
    <m/>
    <m/>
    <m/>
    <n v="0"/>
    <m/>
    <m/>
    <m/>
    <n v="6"/>
    <n v="0.5"/>
    <s v="   "/>
    <n v="0.38461538461538464"/>
    <n v="0.38461538461538464"/>
    <n v="0.4"/>
    <n v="0.4"/>
  </r>
  <r>
    <x v="204"/>
    <x v="1"/>
    <x v="0"/>
    <x v="74"/>
    <x v="1"/>
    <x v="1"/>
    <n v="13"/>
    <n v="0"/>
    <n v="0"/>
    <n v="2"/>
    <n v="0"/>
    <n v="0"/>
    <n v="0"/>
    <n v="0"/>
    <n v="2"/>
    <n v="0"/>
    <n v="0"/>
    <n v="0"/>
    <n v="0"/>
    <n v="0"/>
    <n v="0"/>
    <n v="0"/>
    <n v="0"/>
    <n v="0"/>
    <n v="15"/>
    <n v="6"/>
    <m/>
    <m/>
    <n v="2"/>
    <m/>
    <m/>
    <m/>
    <m/>
    <n v="2"/>
    <m/>
    <m/>
    <m/>
    <m/>
    <n v="0"/>
    <m/>
    <m/>
    <m/>
    <m/>
    <n v="0"/>
    <m/>
    <m/>
    <m/>
    <n v="8"/>
    <n v="1"/>
    <s v="   "/>
    <n v="0.46153846153846156"/>
    <n v="0.46153846153846156"/>
    <n v="0.53333333333333333"/>
    <n v="0.53333333333333333"/>
  </r>
  <r>
    <x v="205"/>
    <x v="1"/>
    <x v="0"/>
    <x v="49"/>
    <x v="1"/>
    <x v="1"/>
    <n v="13"/>
    <n v="0"/>
    <n v="0"/>
    <n v="0"/>
    <n v="0"/>
    <n v="0"/>
    <n v="0"/>
    <n v="0"/>
    <n v="0"/>
    <n v="0"/>
    <n v="1"/>
    <n v="1"/>
    <n v="0"/>
    <n v="0"/>
    <n v="0"/>
    <n v="0"/>
    <n v="0"/>
    <n v="3"/>
    <n v="13"/>
    <n v="6"/>
    <m/>
    <m/>
    <m/>
    <m/>
    <m/>
    <m/>
    <m/>
    <n v="0"/>
    <n v="4"/>
    <m/>
    <m/>
    <m/>
    <n v="0"/>
    <m/>
    <m/>
    <m/>
    <m/>
    <n v="0"/>
    <m/>
    <m/>
    <m/>
    <n v="6"/>
    <s v="   "/>
    <n v="1.3333333333333333"/>
    <n v="0.46153846153846156"/>
    <n v="0.46153846153846156"/>
    <n v="0.46153846153846156"/>
    <n v="0.46153846153846156"/>
  </r>
  <r>
    <x v="205"/>
    <x v="1"/>
    <x v="0"/>
    <x v="49"/>
    <x v="0"/>
    <x v="0"/>
    <n v="13"/>
    <n v="0"/>
    <n v="0"/>
    <n v="0"/>
    <n v="0"/>
    <n v="0"/>
    <n v="0"/>
    <n v="0"/>
    <n v="0"/>
    <n v="0"/>
    <n v="1"/>
    <n v="1"/>
    <n v="0"/>
    <n v="0"/>
    <n v="0"/>
    <n v="0"/>
    <n v="0"/>
    <n v="3"/>
    <n v="13"/>
    <n v="9"/>
    <m/>
    <m/>
    <m/>
    <m/>
    <m/>
    <m/>
    <m/>
    <n v="0"/>
    <n v="2"/>
    <m/>
    <m/>
    <m/>
    <n v="0"/>
    <m/>
    <m/>
    <m/>
    <m/>
    <n v="0"/>
    <m/>
    <m/>
    <m/>
    <n v="9"/>
    <s v="   "/>
    <n v="0.66666666666666663"/>
    <n v="0.69230769230769229"/>
    <n v="0.69230769230769229"/>
    <n v="0.69230769230769229"/>
    <n v="0.69230769230769229"/>
  </r>
  <r>
    <x v="206"/>
    <x v="1"/>
    <x v="0"/>
    <x v="49"/>
    <x v="0"/>
    <x v="0"/>
    <n v="0"/>
    <n v="0"/>
    <n v="0"/>
    <n v="0"/>
    <n v="0"/>
    <n v="0"/>
    <n v="0"/>
    <n v="0"/>
    <n v="0"/>
    <n v="0"/>
    <n v="0"/>
    <n v="0"/>
    <n v="0"/>
    <n v="0"/>
    <n v="0"/>
    <n v="0"/>
    <n v="0"/>
    <n v="0"/>
    <n v="0"/>
    <m/>
    <m/>
    <m/>
    <m/>
    <m/>
    <m/>
    <m/>
    <m/>
    <n v="0"/>
    <m/>
    <m/>
    <m/>
    <m/>
    <n v="0"/>
    <m/>
    <m/>
    <m/>
    <m/>
    <n v="0"/>
    <m/>
    <m/>
    <m/>
    <n v="0"/>
    <s v="   "/>
    <s v="   "/>
    <s v="   "/>
    <s v="   "/>
    <s v="   "/>
    <s v="   "/>
  </r>
  <r>
    <x v="206"/>
    <x v="1"/>
    <x v="0"/>
    <x v="49"/>
    <x v="1"/>
    <x v="1"/>
    <n v="0"/>
    <n v="0"/>
    <n v="0"/>
    <n v="0"/>
    <n v="0"/>
    <n v="0"/>
    <n v="0"/>
    <n v="0"/>
    <n v="0"/>
    <n v="0"/>
    <n v="0"/>
    <n v="0"/>
    <n v="0"/>
    <n v="0"/>
    <n v="0"/>
    <n v="0"/>
    <n v="0"/>
    <n v="0"/>
    <n v="0"/>
    <m/>
    <m/>
    <m/>
    <m/>
    <m/>
    <m/>
    <m/>
    <m/>
    <n v="0"/>
    <m/>
    <m/>
    <m/>
    <m/>
    <n v="0"/>
    <m/>
    <m/>
    <m/>
    <m/>
    <n v="0"/>
    <m/>
    <m/>
    <m/>
    <n v="0"/>
    <s v="   "/>
    <s v="   "/>
    <s v="   "/>
    <s v="   "/>
    <s v="   "/>
    <s v="   "/>
  </r>
  <r>
    <x v="207"/>
    <x v="1"/>
    <x v="0"/>
    <x v="72"/>
    <x v="0"/>
    <x v="0"/>
    <n v="20"/>
    <n v="0"/>
    <n v="0"/>
    <n v="0"/>
    <n v="0"/>
    <n v="0"/>
    <n v="0"/>
    <n v="0"/>
    <n v="0"/>
    <n v="0"/>
    <n v="0"/>
    <n v="0"/>
    <n v="0"/>
    <n v="0"/>
    <n v="0"/>
    <n v="0"/>
    <n v="0"/>
    <n v="0"/>
    <n v="20"/>
    <n v="11"/>
    <m/>
    <m/>
    <m/>
    <m/>
    <m/>
    <m/>
    <m/>
    <n v="0"/>
    <m/>
    <m/>
    <m/>
    <m/>
    <n v="0"/>
    <m/>
    <m/>
    <m/>
    <m/>
    <n v="0"/>
    <m/>
    <m/>
    <m/>
    <n v="11"/>
    <s v="   "/>
    <s v="   "/>
    <n v="0.55000000000000004"/>
    <n v="0.55000000000000004"/>
    <n v="0.55000000000000004"/>
    <n v="0.55000000000000004"/>
  </r>
  <r>
    <x v="207"/>
    <x v="1"/>
    <x v="0"/>
    <x v="72"/>
    <x v="1"/>
    <x v="1"/>
    <n v="20"/>
    <n v="0"/>
    <n v="0"/>
    <n v="0"/>
    <n v="0"/>
    <n v="0"/>
    <n v="0"/>
    <n v="0"/>
    <n v="0"/>
    <n v="0"/>
    <n v="0"/>
    <n v="0"/>
    <n v="0"/>
    <n v="0"/>
    <n v="0"/>
    <n v="0"/>
    <n v="0"/>
    <n v="0"/>
    <n v="20"/>
    <n v="9"/>
    <m/>
    <m/>
    <m/>
    <m/>
    <m/>
    <m/>
    <m/>
    <n v="0"/>
    <m/>
    <m/>
    <m/>
    <m/>
    <n v="0"/>
    <m/>
    <m/>
    <m/>
    <m/>
    <n v="0"/>
    <m/>
    <m/>
    <m/>
    <n v="9"/>
    <s v="   "/>
    <s v="   "/>
    <n v="0.45"/>
    <n v="0.45"/>
    <n v="0.45"/>
    <n v="0.45"/>
  </r>
  <r>
    <x v="208"/>
    <x v="1"/>
    <x v="0"/>
    <x v="75"/>
    <x v="0"/>
    <x v="0"/>
    <n v="15"/>
    <n v="0"/>
    <n v="0"/>
    <n v="0"/>
    <n v="0"/>
    <n v="0"/>
    <n v="0"/>
    <n v="0"/>
    <n v="0"/>
    <n v="0"/>
    <n v="0"/>
    <n v="0"/>
    <n v="0"/>
    <n v="0"/>
    <n v="0"/>
    <n v="0"/>
    <n v="0"/>
    <n v="0"/>
    <n v="15"/>
    <n v="8"/>
    <m/>
    <m/>
    <m/>
    <m/>
    <m/>
    <m/>
    <m/>
    <n v="0"/>
    <m/>
    <m/>
    <m/>
    <m/>
    <n v="0"/>
    <m/>
    <m/>
    <m/>
    <m/>
    <n v="0"/>
    <m/>
    <m/>
    <m/>
    <n v="8"/>
    <s v="   "/>
    <s v="   "/>
    <n v="0.53333333333333333"/>
    <n v="0.53333333333333333"/>
    <n v="0.53333333333333333"/>
    <n v="0.53333333333333333"/>
  </r>
  <r>
    <x v="208"/>
    <x v="1"/>
    <x v="0"/>
    <x v="75"/>
    <x v="1"/>
    <x v="1"/>
    <n v="15"/>
    <n v="0"/>
    <n v="0"/>
    <n v="0"/>
    <n v="0"/>
    <n v="0"/>
    <n v="0"/>
    <n v="0"/>
    <n v="0"/>
    <n v="0"/>
    <n v="0"/>
    <n v="0"/>
    <n v="0"/>
    <n v="0"/>
    <n v="0"/>
    <n v="0"/>
    <n v="0"/>
    <n v="0"/>
    <n v="15"/>
    <n v="4"/>
    <m/>
    <m/>
    <m/>
    <m/>
    <m/>
    <m/>
    <m/>
    <n v="0"/>
    <m/>
    <m/>
    <m/>
    <m/>
    <n v="0"/>
    <m/>
    <m/>
    <m/>
    <m/>
    <n v="0"/>
    <m/>
    <m/>
    <m/>
    <n v="4"/>
    <s v="   "/>
    <s v="   "/>
    <n v="0.26666666666666666"/>
    <n v="0.26666666666666666"/>
    <n v="0.26666666666666666"/>
    <n v="0.26666666666666666"/>
  </r>
  <r>
    <x v="209"/>
    <x v="1"/>
    <x v="0"/>
    <x v="76"/>
    <x v="0"/>
    <x v="0"/>
    <n v="0"/>
    <n v="0"/>
    <n v="0"/>
    <n v="0"/>
    <n v="0"/>
    <n v="0"/>
    <n v="0"/>
    <n v="0"/>
    <n v="0"/>
    <n v="0"/>
    <n v="0"/>
    <n v="0"/>
    <n v="0"/>
    <n v="0"/>
    <n v="0"/>
    <n v="0"/>
    <n v="0"/>
    <n v="0"/>
    <n v="0"/>
    <m/>
    <m/>
    <m/>
    <m/>
    <m/>
    <m/>
    <m/>
    <m/>
    <n v="0"/>
    <m/>
    <m/>
    <m/>
    <m/>
    <n v="0"/>
    <m/>
    <m/>
    <m/>
    <m/>
    <n v="0"/>
    <m/>
    <m/>
    <m/>
    <n v="0"/>
    <s v="   "/>
    <s v="   "/>
    <s v="   "/>
    <s v="   "/>
    <s v="   "/>
    <s v="   "/>
  </r>
  <r>
    <x v="209"/>
    <x v="1"/>
    <x v="0"/>
    <x v="76"/>
    <x v="1"/>
    <x v="1"/>
    <n v="0"/>
    <n v="0"/>
    <n v="0"/>
    <n v="0"/>
    <n v="0"/>
    <n v="0"/>
    <n v="0"/>
    <n v="0"/>
    <n v="0"/>
    <n v="0"/>
    <n v="0"/>
    <n v="0"/>
    <n v="0"/>
    <n v="0"/>
    <n v="0"/>
    <n v="0"/>
    <n v="0"/>
    <n v="0"/>
    <n v="0"/>
    <m/>
    <m/>
    <m/>
    <m/>
    <m/>
    <m/>
    <m/>
    <m/>
    <n v="0"/>
    <m/>
    <m/>
    <m/>
    <m/>
    <n v="0"/>
    <m/>
    <m/>
    <m/>
    <m/>
    <n v="0"/>
    <m/>
    <m/>
    <m/>
    <n v="0"/>
    <s v="   "/>
    <s v="   "/>
    <s v="   "/>
    <s v="   "/>
    <s v="   "/>
    <s v="   "/>
  </r>
  <r>
    <x v="210"/>
    <x v="1"/>
    <x v="0"/>
    <x v="76"/>
    <x v="0"/>
    <x v="0"/>
    <n v="0"/>
    <n v="0"/>
    <n v="0"/>
    <n v="0"/>
    <n v="0"/>
    <n v="0"/>
    <n v="0"/>
    <n v="0"/>
    <n v="0"/>
    <n v="0"/>
    <n v="0"/>
    <n v="0"/>
    <n v="0"/>
    <n v="0"/>
    <n v="0"/>
    <n v="0"/>
    <n v="0"/>
    <n v="0"/>
    <n v="0"/>
    <m/>
    <m/>
    <m/>
    <m/>
    <m/>
    <m/>
    <m/>
    <m/>
    <n v="0"/>
    <m/>
    <m/>
    <m/>
    <m/>
    <n v="0"/>
    <m/>
    <m/>
    <m/>
    <m/>
    <n v="0"/>
    <m/>
    <m/>
    <m/>
    <n v="0"/>
    <s v="   "/>
    <s v="   "/>
    <s v="   "/>
    <s v="   "/>
    <s v="   "/>
    <s v="   "/>
  </r>
  <r>
    <x v="210"/>
    <x v="1"/>
    <x v="0"/>
    <x v="76"/>
    <x v="1"/>
    <x v="1"/>
    <n v="0"/>
    <n v="0"/>
    <n v="0"/>
    <n v="0"/>
    <n v="0"/>
    <n v="0"/>
    <n v="0"/>
    <n v="0"/>
    <n v="0"/>
    <n v="0"/>
    <n v="0"/>
    <n v="0"/>
    <n v="0"/>
    <n v="0"/>
    <n v="0"/>
    <n v="0"/>
    <n v="0"/>
    <n v="0"/>
    <n v="0"/>
    <m/>
    <m/>
    <m/>
    <m/>
    <m/>
    <m/>
    <m/>
    <m/>
    <n v="0"/>
    <m/>
    <m/>
    <m/>
    <m/>
    <n v="0"/>
    <m/>
    <m/>
    <m/>
    <m/>
    <n v="0"/>
    <m/>
    <m/>
    <m/>
    <n v="0"/>
    <s v="   "/>
    <s v="   "/>
    <s v="   "/>
    <s v="   "/>
    <s v="   "/>
    <s v="   "/>
  </r>
  <r>
    <x v="211"/>
    <x v="1"/>
    <x v="0"/>
    <x v="70"/>
    <x v="0"/>
    <x v="0"/>
    <n v="4"/>
    <n v="0"/>
    <n v="0"/>
    <n v="0"/>
    <n v="0"/>
    <n v="0"/>
    <n v="0"/>
    <n v="0"/>
    <n v="0"/>
    <n v="0"/>
    <n v="0"/>
    <n v="0"/>
    <n v="0"/>
    <n v="0"/>
    <n v="0"/>
    <n v="0"/>
    <n v="0"/>
    <n v="0"/>
    <n v="4"/>
    <m/>
    <m/>
    <m/>
    <m/>
    <m/>
    <m/>
    <m/>
    <m/>
    <n v="0"/>
    <m/>
    <m/>
    <m/>
    <m/>
    <n v="0"/>
    <m/>
    <m/>
    <m/>
    <m/>
    <n v="0"/>
    <m/>
    <m/>
    <m/>
    <n v="0"/>
    <s v="   "/>
    <s v="   "/>
    <n v="0"/>
    <n v="0"/>
    <n v="0"/>
    <n v="0"/>
  </r>
  <r>
    <x v="211"/>
    <x v="1"/>
    <x v="0"/>
    <x v="70"/>
    <x v="1"/>
    <x v="1"/>
    <n v="4"/>
    <n v="0"/>
    <n v="0"/>
    <n v="0"/>
    <n v="0"/>
    <n v="0"/>
    <n v="0"/>
    <n v="0"/>
    <n v="0"/>
    <n v="0"/>
    <n v="0"/>
    <n v="0"/>
    <n v="0"/>
    <n v="0"/>
    <n v="0"/>
    <n v="0"/>
    <n v="0"/>
    <n v="0"/>
    <n v="4"/>
    <m/>
    <m/>
    <m/>
    <m/>
    <m/>
    <m/>
    <m/>
    <m/>
    <n v="0"/>
    <m/>
    <m/>
    <m/>
    <m/>
    <n v="0"/>
    <m/>
    <m/>
    <m/>
    <m/>
    <n v="0"/>
    <m/>
    <m/>
    <m/>
    <n v="0"/>
    <s v="   "/>
    <s v="   "/>
    <n v="0"/>
    <n v="0"/>
    <n v="0"/>
    <n v="0"/>
  </r>
  <r>
    <x v="212"/>
    <x v="1"/>
    <x v="0"/>
    <x v="76"/>
    <x v="0"/>
    <x v="0"/>
    <n v="0"/>
    <n v="0"/>
    <n v="0"/>
    <n v="0"/>
    <n v="0"/>
    <n v="0"/>
    <n v="0"/>
    <n v="0"/>
    <n v="2"/>
    <n v="0"/>
    <n v="0"/>
    <n v="0"/>
    <n v="0"/>
    <n v="0"/>
    <n v="0"/>
    <n v="0"/>
    <n v="0"/>
    <n v="0"/>
    <n v="2"/>
    <m/>
    <m/>
    <m/>
    <m/>
    <m/>
    <m/>
    <m/>
    <m/>
    <n v="0"/>
    <m/>
    <m/>
    <m/>
    <m/>
    <n v="0"/>
    <m/>
    <m/>
    <m/>
    <m/>
    <n v="0"/>
    <m/>
    <m/>
    <m/>
    <n v="0"/>
    <n v="0"/>
    <s v="   "/>
    <s v="   "/>
    <s v="   "/>
    <n v="0"/>
    <n v="0"/>
  </r>
  <r>
    <x v="212"/>
    <x v="1"/>
    <x v="0"/>
    <x v="76"/>
    <x v="1"/>
    <x v="1"/>
    <n v="0"/>
    <n v="0"/>
    <n v="0"/>
    <n v="0"/>
    <n v="0"/>
    <n v="0"/>
    <n v="0"/>
    <n v="0"/>
    <n v="2"/>
    <n v="0"/>
    <n v="0"/>
    <n v="0"/>
    <n v="0"/>
    <n v="0"/>
    <n v="0"/>
    <n v="0"/>
    <n v="0"/>
    <n v="0"/>
    <n v="2"/>
    <m/>
    <m/>
    <m/>
    <m/>
    <m/>
    <m/>
    <m/>
    <m/>
    <n v="0"/>
    <m/>
    <m/>
    <m/>
    <m/>
    <n v="0"/>
    <m/>
    <m/>
    <m/>
    <m/>
    <n v="0"/>
    <m/>
    <m/>
    <m/>
    <n v="0"/>
    <n v="0"/>
    <s v="   "/>
    <s v="   "/>
    <s v="   "/>
    <n v="0"/>
    <n v="0"/>
  </r>
  <r>
    <x v="213"/>
    <x v="1"/>
    <x v="0"/>
    <x v="76"/>
    <x v="0"/>
    <x v="0"/>
    <n v="0"/>
    <n v="0"/>
    <n v="0"/>
    <n v="0"/>
    <n v="0"/>
    <n v="0"/>
    <n v="0"/>
    <n v="0"/>
    <n v="0"/>
    <n v="0"/>
    <n v="0"/>
    <n v="0"/>
    <n v="0"/>
    <n v="0"/>
    <n v="0"/>
    <n v="0"/>
    <n v="0"/>
    <n v="0"/>
    <n v="0"/>
    <m/>
    <m/>
    <m/>
    <m/>
    <m/>
    <m/>
    <m/>
    <m/>
    <n v="0"/>
    <m/>
    <m/>
    <m/>
    <m/>
    <n v="0"/>
    <m/>
    <m/>
    <m/>
    <m/>
    <n v="0"/>
    <m/>
    <m/>
    <m/>
    <n v="0"/>
    <s v="   "/>
    <s v="   "/>
    <s v="   "/>
    <s v="   "/>
    <s v="   "/>
    <s v="   "/>
  </r>
  <r>
    <x v="213"/>
    <x v="1"/>
    <x v="0"/>
    <x v="76"/>
    <x v="1"/>
    <x v="1"/>
    <n v="0"/>
    <n v="0"/>
    <n v="0"/>
    <n v="0"/>
    <n v="0"/>
    <n v="0"/>
    <n v="0"/>
    <n v="0"/>
    <n v="0"/>
    <n v="0"/>
    <n v="0"/>
    <n v="0"/>
    <n v="0"/>
    <n v="0"/>
    <n v="0"/>
    <n v="0"/>
    <n v="0"/>
    <n v="0"/>
    <n v="0"/>
    <m/>
    <m/>
    <m/>
    <m/>
    <m/>
    <m/>
    <m/>
    <m/>
    <n v="0"/>
    <m/>
    <m/>
    <m/>
    <m/>
    <n v="0"/>
    <m/>
    <m/>
    <m/>
    <m/>
    <n v="0"/>
    <m/>
    <m/>
    <m/>
    <n v="0"/>
    <s v="   "/>
    <s v="   "/>
    <s v="   "/>
    <s v="   "/>
    <s v="   "/>
    <s v="   "/>
  </r>
  <r>
    <x v="214"/>
    <x v="1"/>
    <x v="0"/>
    <x v="75"/>
    <x v="0"/>
    <x v="0"/>
    <n v="7"/>
    <n v="0"/>
    <n v="0"/>
    <n v="0"/>
    <n v="0"/>
    <n v="0"/>
    <n v="0"/>
    <n v="0"/>
    <n v="0"/>
    <n v="0"/>
    <n v="0"/>
    <n v="2"/>
    <n v="0"/>
    <n v="0"/>
    <n v="0"/>
    <n v="1"/>
    <n v="0"/>
    <n v="4"/>
    <n v="7"/>
    <n v="4"/>
    <m/>
    <m/>
    <m/>
    <m/>
    <m/>
    <m/>
    <m/>
    <n v="0"/>
    <n v="3"/>
    <m/>
    <m/>
    <m/>
    <n v="0"/>
    <m/>
    <m/>
    <m/>
    <m/>
    <n v="0"/>
    <m/>
    <m/>
    <m/>
    <n v="4"/>
    <s v="   "/>
    <n v="0.75"/>
    <n v="0.5714285714285714"/>
    <n v="0.5714285714285714"/>
    <n v="0.5714285714285714"/>
    <n v="0.5714285714285714"/>
  </r>
  <r>
    <x v="214"/>
    <x v="1"/>
    <x v="0"/>
    <x v="75"/>
    <x v="1"/>
    <x v="1"/>
    <n v="7"/>
    <n v="0"/>
    <n v="0"/>
    <n v="0"/>
    <n v="0"/>
    <n v="0"/>
    <n v="0"/>
    <n v="0"/>
    <n v="0"/>
    <n v="0"/>
    <n v="0"/>
    <n v="2"/>
    <n v="0"/>
    <n v="0"/>
    <n v="0"/>
    <n v="1"/>
    <n v="0"/>
    <n v="4"/>
    <n v="7"/>
    <n v="2"/>
    <m/>
    <m/>
    <m/>
    <m/>
    <m/>
    <m/>
    <m/>
    <n v="0"/>
    <n v="1"/>
    <m/>
    <m/>
    <m/>
    <n v="0"/>
    <m/>
    <m/>
    <m/>
    <m/>
    <n v="0"/>
    <m/>
    <m/>
    <m/>
    <n v="2"/>
    <s v="   "/>
    <n v="0.25"/>
    <n v="0.2857142857142857"/>
    <n v="0.2857142857142857"/>
    <n v="0.2857142857142857"/>
    <n v="0.2857142857142857"/>
  </r>
  <r>
    <x v="215"/>
    <x v="1"/>
    <x v="0"/>
    <x v="77"/>
    <x v="0"/>
    <x v="0"/>
    <n v="17"/>
    <n v="0"/>
    <n v="0"/>
    <n v="0"/>
    <n v="0"/>
    <n v="0"/>
    <n v="0"/>
    <n v="0"/>
    <n v="0"/>
    <n v="1"/>
    <n v="4"/>
    <n v="0"/>
    <n v="2"/>
    <n v="3"/>
    <n v="0"/>
    <n v="0"/>
    <n v="0"/>
    <n v="19"/>
    <n v="17"/>
    <n v="11"/>
    <m/>
    <m/>
    <m/>
    <m/>
    <m/>
    <m/>
    <m/>
    <n v="0"/>
    <n v="12"/>
    <m/>
    <m/>
    <m/>
    <n v="0"/>
    <m/>
    <m/>
    <m/>
    <m/>
    <n v="0"/>
    <m/>
    <m/>
    <m/>
    <n v="11"/>
    <s v="   "/>
    <n v="0.63157894736842102"/>
    <n v="0.6470588235294118"/>
    <n v="0.6470588235294118"/>
    <n v="0.6470588235294118"/>
    <n v="0.6470588235294118"/>
  </r>
  <r>
    <x v="215"/>
    <x v="1"/>
    <x v="0"/>
    <x v="77"/>
    <x v="1"/>
    <x v="1"/>
    <n v="17"/>
    <n v="0"/>
    <n v="0"/>
    <n v="0"/>
    <n v="0"/>
    <n v="0"/>
    <n v="0"/>
    <n v="0"/>
    <n v="0"/>
    <n v="1"/>
    <n v="4"/>
    <n v="0"/>
    <n v="2"/>
    <n v="3"/>
    <n v="0"/>
    <n v="0"/>
    <n v="0"/>
    <n v="19"/>
    <n v="17"/>
    <n v="4"/>
    <m/>
    <m/>
    <m/>
    <m/>
    <m/>
    <m/>
    <m/>
    <n v="0"/>
    <n v="11"/>
    <m/>
    <m/>
    <m/>
    <n v="0"/>
    <m/>
    <m/>
    <m/>
    <m/>
    <n v="0"/>
    <m/>
    <m/>
    <m/>
    <n v="4"/>
    <s v="   "/>
    <n v="0.57894736842105265"/>
    <n v="0.23529411764705882"/>
    <n v="0.23529411764705882"/>
    <n v="0.23529411764705882"/>
    <n v="0.23529411764705882"/>
  </r>
  <r>
    <x v="216"/>
    <x v="1"/>
    <x v="0"/>
    <x v="78"/>
    <x v="0"/>
    <x v="0"/>
    <n v="15"/>
    <n v="0"/>
    <n v="0"/>
    <n v="1"/>
    <n v="0"/>
    <n v="0"/>
    <n v="0"/>
    <n v="0"/>
    <n v="1"/>
    <n v="0"/>
    <n v="0"/>
    <n v="6"/>
    <n v="2"/>
    <n v="0"/>
    <n v="0"/>
    <n v="0"/>
    <n v="0"/>
    <n v="10"/>
    <n v="16"/>
    <n v="10"/>
    <m/>
    <m/>
    <n v="1"/>
    <m/>
    <m/>
    <m/>
    <m/>
    <n v="1"/>
    <n v="8"/>
    <m/>
    <m/>
    <m/>
    <n v="0"/>
    <m/>
    <m/>
    <m/>
    <m/>
    <n v="0"/>
    <m/>
    <m/>
    <m/>
    <n v="11"/>
    <n v="1"/>
    <n v="0.8"/>
    <n v="0.66666666666666663"/>
    <n v="0.66666666666666663"/>
    <n v="0.6875"/>
    <n v="0.6875"/>
  </r>
  <r>
    <x v="216"/>
    <x v="1"/>
    <x v="0"/>
    <x v="78"/>
    <x v="1"/>
    <x v="1"/>
    <n v="15"/>
    <n v="0"/>
    <n v="0"/>
    <n v="1"/>
    <n v="0"/>
    <n v="0"/>
    <n v="0"/>
    <n v="0"/>
    <n v="1"/>
    <n v="0"/>
    <n v="0"/>
    <n v="6"/>
    <n v="2"/>
    <n v="0"/>
    <n v="0"/>
    <n v="0"/>
    <n v="0"/>
    <n v="10"/>
    <n v="16"/>
    <n v="6"/>
    <m/>
    <m/>
    <m/>
    <m/>
    <m/>
    <m/>
    <m/>
    <n v="0"/>
    <n v="3"/>
    <m/>
    <m/>
    <m/>
    <n v="0"/>
    <m/>
    <m/>
    <m/>
    <m/>
    <n v="0"/>
    <m/>
    <m/>
    <m/>
    <n v="6"/>
    <n v="0"/>
    <n v="0.3"/>
    <n v="0.4"/>
    <n v="0.4"/>
    <n v="0.375"/>
    <n v="0.375"/>
  </r>
  <r>
    <x v="217"/>
    <x v="1"/>
    <x v="0"/>
    <x v="74"/>
    <x v="0"/>
    <x v="0"/>
    <n v="37"/>
    <n v="0"/>
    <n v="0"/>
    <n v="0"/>
    <n v="0"/>
    <n v="0"/>
    <n v="0"/>
    <n v="0"/>
    <n v="0"/>
    <n v="2"/>
    <n v="2"/>
    <n v="3"/>
    <n v="3"/>
    <n v="2"/>
    <n v="0"/>
    <n v="16"/>
    <n v="1"/>
    <n v="55"/>
    <n v="37"/>
    <n v="18"/>
    <m/>
    <m/>
    <m/>
    <m/>
    <m/>
    <m/>
    <m/>
    <n v="0"/>
    <n v="32"/>
    <m/>
    <n v="2"/>
    <s v="Op stoep of gras"/>
    <n v="2"/>
    <m/>
    <m/>
    <m/>
    <m/>
    <n v="0"/>
    <m/>
    <m/>
    <m/>
    <n v="20"/>
    <s v="   "/>
    <n v="0.58181818181818179"/>
    <n v="0.48648648648648651"/>
    <n v="0.54054054054054057"/>
    <n v="0.54054054054054057"/>
    <n v="0.54054054054054057"/>
  </r>
  <r>
    <x v="217"/>
    <x v="1"/>
    <x v="0"/>
    <x v="74"/>
    <x v="1"/>
    <x v="1"/>
    <n v="37"/>
    <n v="0"/>
    <n v="0"/>
    <n v="0"/>
    <n v="0"/>
    <n v="0"/>
    <n v="0"/>
    <n v="0"/>
    <n v="0"/>
    <n v="2"/>
    <n v="2"/>
    <n v="3"/>
    <n v="3"/>
    <n v="2"/>
    <n v="0"/>
    <n v="16"/>
    <n v="1"/>
    <n v="55"/>
    <n v="37"/>
    <n v="13"/>
    <m/>
    <m/>
    <m/>
    <m/>
    <m/>
    <m/>
    <m/>
    <n v="0"/>
    <n v="32"/>
    <m/>
    <n v="1"/>
    <s v="Voor inrit of garage"/>
    <n v="1"/>
    <m/>
    <m/>
    <m/>
    <m/>
    <n v="0"/>
    <m/>
    <m/>
    <m/>
    <n v="14"/>
    <s v="   "/>
    <n v="0.58181818181818179"/>
    <n v="0.35135135135135137"/>
    <n v="0.3783783783783784"/>
    <n v="0.3783783783783784"/>
    <n v="0.3783783783783784"/>
  </r>
  <r>
    <x v="218"/>
    <x v="1"/>
    <x v="0"/>
    <x v="79"/>
    <x v="0"/>
    <x v="0"/>
    <n v="20"/>
    <n v="0"/>
    <n v="0"/>
    <n v="0"/>
    <n v="0"/>
    <n v="0"/>
    <n v="0"/>
    <n v="0"/>
    <n v="0"/>
    <n v="0"/>
    <n v="0"/>
    <n v="0"/>
    <n v="0"/>
    <n v="0"/>
    <n v="0"/>
    <n v="2"/>
    <n v="0"/>
    <n v="4"/>
    <n v="20"/>
    <n v="9"/>
    <m/>
    <m/>
    <m/>
    <m/>
    <m/>
    <m/>
    <m/>
    <n v="0"/>
    <n v="2"/>
    <m/>
    <m/>
    <m/>
    <n v="0"/>
    <m/>
    <m/>
    <m/>
    <m/>
    <n v="0"/>
    <m/>
    <m/>
    <m/>
    <n v="9"/>
    <s v="   "/>
    <n v="0.5"/>
    <n v="0.45"/>
    <n v="0.45"/>
    <n v="0.45"/>
    <n v="0.45"/>
  </r>
  <r>
    <x v="218"/>
    <x v="1"/>
    <x v="0"/>
    <x v="79"/>
    <x v="1"/>
    <x v="1"/>
    <n v="20"/>
    <n v="0"/>
    <n v="0"/>
    <n v="0"/>
    <n v="0"/>
    <n v="0"/>
    <n v="0"/>
    <n v="0"/>
    <n v="0"/>
    <n v="0"/>
    <n v="0"/>
    <n v="0"/>
    <n v="0"/>
    <n v="0"/>
    <n v="0"/>
    <n v="2"/>
    <n v="0"/>
    <n v="4"/>
    <n v="20"/>
    <n v="10"/>
    <m/>
    <m/>
    <m/>
    <m/>
    <m/>
    <m/>
    <m/>
    <n v="0"/>
    <m/>
    <m/>
    <m/>
    <m/>
    <n v="0"/>
    <m/>
    <m/>
    <m/>
    <m/>
    <n v="0"/>
    <m/>
    <m/>
    <m/>
    <n v="10"/>
    <s v="   "/>
    <n v="0"/>
    <n v="0.5"/>
    <n v="0.5"/>
    <n v="0.5"/>
    <n v="0.5"/>
  </r>
  <r>
    <x v="219"/>
    <x v="1"/>
    <x v="0"/>
    <x v="75"/>
    <x v="0"/>
    <x v="0"/>
    <n v="15"/>
    <n v="0"/>
    <n v="0"/>
    <n v="0"/>
    <n v="0"/>
    <n v="0"/>
    <n v="0"/>
    <n v="0"/>
    <n v="0"/>
    <n v="3"/>
    <n v="0"/>
    <n v="0"/>
    <n v="2"/>
    <n v="1"/>
    <n v="0"/>
    <n v="0"/>
    <n v="0"/>
    <n v="9"/>
    <n v="15"/>
    <n v="5"/>
    <m/>
    <m/>
    <m/>
    <m/>
    <m/>
    <m/>
    <m/>
    <n v="0"/>
    <n v="8"/>
    <m/>
    <m/>
    <m/>
    <n v="0"/>
    <m/>
    <m/>
    <m/>
    <m/>
    <n v="0"/>
    <m/>
    <m/>
    <m/>
    <n v="5"/>
    <s v="   "/>
    <n v="0.88888888888888884"/>
    <n v="0.33333333333333331"/>
    <n v="0.33333333333333331"/>
    <n v="0.33333333333333331"/>
    <n v="0.33333333333333331"/>
  </r>
  <r>
    <x v="219"/>
    <x v="1"/>
    <x v="0"/>
    <x v="75"/>
    <x v="1"/>
    <x v="1"/>
    <n v="15"/>
    <n v="0"/>
    <n v="0"/>
    <n v="0"/>
    <n v="0"/>
    <n v="0"/>
    <n v="0"/>
    <n v="0"/>
    <n v="0"/>
    <n v="3"/>
    <n v="0"/>
    <n v="0"/>
    <n v="2"/>
    <n v="1"/>
    <n v="0"/>
    <n v="0"/>
    <n v="0"/>
    <n v="9"/>
    <n v="15"/>
    <n v="4"/>
    <m/>
    <m/>
    <m/>
    <m/>
    <m/>
    <m/>
    <m/>
    <n v="0"/>
    <n v="4"/>
    <m/>
    <m/>
    <m/>
    <n v="0"/>
    <m/>
    <m/>
    <m/>
    <m/>
    <n v="0"/>
    <m/>
    <m/>
    <m/>
    <n v="4"/>
    <s v="   "/>
    <n v="0.44444444444444442"/>
    <n v="0.26666666666666666"/>
    <n v="0.26666666666666666"/>
    <n v="0.26666666666666666"/>
    <n v="0.26666666666666666"/>
  </r>
  <r>
    <x v="220"/>
    <x v="1"/>
    <x v="0"/>
    <x v="74"/>
    <x v="0"/>
    <x v="0"/>
    <n v="15"/>
    <n v="0"/>
    <n v="0"/>
    <n v="0"/>
    <n v="0"/>
    <n v="0"/>
    <n v="0"/>
    <n v="0"/>
    <n v="0"/>
    <n v="1"/>
    <n v="0"/>
    <n v="4"/>
    <n v="2"/>
    <n v="0"/>
    <n v="0"/>
    <n v="0"/>
    <n v="0"/>
    <n v="9"/>
    <n v="15"/>
    <n v="5"/>
    <m/>
    <m/>
    <m/>
    <m/>
    <m/>
    <m/>
    <m/>
    <n v="0"/>
    <n v="7"/>
    <m/>
    <m/>
    <m/>
    <n v="0"/>
    <n v="1"/>
    <m/>
    <m/>
    <s v="caravan(s)"/>
    <n v="1"/>
    <m/>
    <m/>
    <m/>
    <n v="6"/>
    <s v="   "/>
    <n v="0.77777777777777779"/>
    <n v="0.4"/>
    <n v="0.4"/>
    <n v="0.4"/>
    <n v="0.4"/>
  </r>
  <r>
    <x v="220"/>
    <x v="1"/>
    <x v="0"/>
    <x v="74"/>
    <x v="1"/>
    <x v="1"/>
    <n v="15"/>
    <n v="0"/>
    <n v="0"/>
    <n v="0"/>
    <n v="0"/>
    <n v="0"/>
    <n v="0"/>
    <n v="0"/>
    <n v="0"/>
    <n v="1"/>
    <n v="0"/>
    <n v="4"/>
    <n v="2"/>
    <n v="0"/>
    <n v="0"/>
    <n v="0"/>
    <n v="0"/>
    <n v="9"/>
    <n v="15"/>
    <n v="7"/>
    <m/>
    <m/>
    <m/>
    <m/>
    <m/>
    <m/>
    <m/>
    <n v="0"/>
    <n v="3"/>
    <m/>
    <m/>
    <m/>
    <n v="0"/>
    <m/>
    <m/>
    <m/>
    <m/>
    <n v="0"/>
    <m/>
    <m/>
    <m/>
    <n v="7"/>
    <s v="   "/>
    <n v="0.33333333333333331"/>
    <n v="0.46666666666666667"/>
    <n v="0.46666666666666667"/>
    <n v="0.46666666666666667"/>
    <n v="0.46666666666666667"/>
  </r>
  <r>
    <x v="221"/>
    <x v="1"/>
    <x v="0"/>
    <x v="79"/>
    <x v="0"/>
    <x v="0"/>
    <n v="34"/>
    <n v="0"/>
    <n v="0"/>
    <n v="0"/>
    <n v="0"/>
    <n v="0"/>
    <n v="0"/>
    <n v="0"/>
    <n v="0"/>
    <n v="0"/>
    <n v="0"/>
    <n v="0"/>
    <n v="0"/>
    <n v="0"/>
    <n v="0"/>
    <n v="8"/>
    <n v="0"/>
    <n v="16"/>
    <n v="34"/>
    <n v="26"/>
    <m/>
    <m/>
    <m/>
    <m/>
    <m/>
    <m/>
    <m/>
    <n v="0"/>
    <n v="8"/>
    <m/>
    <n v="4"/>
    <s v="Op stoep of gras"/>
    <n v="4"/>
    <m/>
    <m/>
    <m/>
    <m/>
    <n v="0"/>
    <m/>
    <m/>
    <m/>
    <n v="30"/>
    <s v="   "/>
    <n v="0.5"/>
    <n v="0.76470588235294112"/>
    <n v="0.88235294117647056"/>
    <n v="0.88235294117647056"/>
    <n v="0.88235294117647056"/>
  </r>
  <r>
    <x v="221"/>
    <x v="1"/>
    <x v="0"/>
    <x v="79"/>
    <x v="1"/>
    <x v="1"/>
    <n v="34"/>
    <n v="0"/>
    <n v="0"/>
    <n v="0"/>
    <n v="0"/>
    <n v="0"/>
    <n v="0"/>
    <n v="0"/>
    <n v="0"/>
    <n v="0"/>
    <n v="0"/>
    <n v="0"/>
    <n v="0"/>
    <n v="0"/>
    <n v="0"/>
    <n v="8"/>
    <n v="0"/>
    <n v="16"/>
    <n v="34"/>
    <n v="19"/>
    <m/>
    <m/>
    <m/>
    <m/>
    <m/>
    <m/>
    <m/>
    <n v="0"/>
    <n v="6"/>
    <m/>
    <m/>
    <m/>
    <n v="0"/>
    <m/>
    <m/>
    <m/>
    <m/>
    <n v="0"/>
    <m/>
    <m/>
    <m/>
    <n v="19"/>
    <s v="   "/>
    <n v="0.375"/>
    <n v="0.55882352941176472"/>
    <n v="0.55882352941176472"/>
    <n v="0.55882352941176472"/>
    <n v="0.55882352941176472"/>
  </r>
  <r>
    <x v="222"/>
    <x v="1"/>
    <x v="0"/>
    <x v="74"/>
    <x v="0"/>
    <x v="0"/>
    <n v="41"/>
    <n v="0"/>
    <n v="0"/>
    <n v="0"/>
    <n v="2"/>
    <n v="0"/>
    <n v="0"/>
    <n v="0"/>
    <n v="2"/>
    <n v="2"/>
    <n v="1"/>
    <n v="6"/>
    <n v="5"/>
    <n v="1"/>
    <n v="0"/>
    <n v="5"/>
    <n v="0"/>
    <n v="32"/>
    <n v="43"/>
    <n v="16"/>
    <m/>
    <m/>
    <m/>
    <m/>
    <m/>
    <m/>
    <m/>
    <n v="0"/>
    <n v="29"/>
    <m/>
    <m/>
    <m/>
    <n v="0"/>
    <n v="1"/>
    <m/>
    <m/>
    <s v="caravan(s)"/>
    <n v="1"/>
    <m/>
    <m/>
    <m/>
    <n v="17"/>
    <n v="0"/>
    <n v="0.90625"/>
    <n v="0.41463414634146339"/>
    <n v="0.41463414634146339"/>
    <n v="0.39534883720930231"/>
    <n v="0.39534883720930231"/>
  </r>
  <r>
    <x v="222"/>
    <x v="1"/>
    <x v="0"/>
    <x v="74"/>
    <x v="1"/>
    <x v="1"/>
    <n v="41"/>
    <n v="0"/>
    <n v="0"/>
    <n v="0"/>
    <n v="2"/>
    <n v="0"/>
    <n v="0"/>
    <n v="0"/>
    <n v="2"/>
    <n v="2"/>
    <n v="1"/>
    <n v="6"/>
    <n v="5"/>
    <n v="1"/>
    <n v="0"/>
    <n v="5"/>
    <n v="0"/>
    <n v="32"/>
    <n v="43"/>
    <n v="17"/>
    <m/>
    <m/>
    <m/>
    <m/>
    <m/>
    <m/>
    <m/>
    <n v="0"/>
    <n v="22"/>
    <m/>
    <m/>
    <m/>
    <n v="0"/>
    <m/>
    <m/>
    <m/>
    <m/>
    <n v="0"/>
    <m/>
    <m/>
    <m/>
    <n v="17"/>
    <n v="0"/>
    <n v="0.6875"/>
    <n v="0.41463414634146339"/>
    <n v="0.41463414634146339"/>
    <n v="0.39534883720930231"/>
    <n v="0.39534883720930231"/>
  </r>
  <r>
    <x v="223"/>
    <x v="1"/>
    <x v="0"/>
    <x v="74"/>
    <x v="0"/>
    <x v="0"/>
    <n v="0"/>
    <n v="0"/>
    <n v="0"/>
    <n v="0"/>
    <n v="0"/>
    <n v="0"/>
    <n v="0"/>
    <n v="0"/>
    <n v="0"/>
    <n v="0"/>
    <n v="0"/>
    <n v="0"/>
    <n v="0"/>
    <n v="0"/>
    <n v="0"/>
    <n v="0"/>
    <n v="0"/>
    <n v="0"/>
    <n v="0"/>
    <m/>
    <m/>
    <m/>
    <m/>
    <m/>
    <m/>
    <m/>
    <m/>
    <n v="0"/>
    <m/>
    <m/>
    <m/>
    <m/>
    <n v="0"/>
    <m/>
    <m/>
    <m/>
    <m/>
    <n v="0"/>
    <m/>
    <m/>
    <m/>
    <n v="0"/>
    <s v="   "/>
    <s v="   "/>
    <s v="   "/>
    <s v="   "/>
    <s v="   "/>
    <s v="   "/>
  </r>
  <r>
    <x v="223"/>
    <x v="1"/>
    <x v="0"/>
    <x v="74"/>
    <x v="1"/>
    <x v="1"/>
    <n v="0"/>
    <n v="0"/>
    <n v="0"/>
    <n v="0"/>
    <n v="0"/>
    <n v="0"/>
    <n v="0"/>
    <n v="0"/>
    <n v="0"/>
    <n v="0"/>
    <n v="0"/>
    <n v="0"/>
    <n v="0"/>
    <n v="0"/>
    <n v="0"/>
    <n v="0"/>
    <n v="0"/>
    <n v="0"/>
    <n v="0"/>
    <m/>
    <m/>
    <m/>
    <m/>
    <m/>
    <m/>
    <m/>
    <m/>
    <n v="0"/>
    <m/>
    <m/>
    <m/>
    <m/>
    <n v="0"/>
    <m/>
    <m/>
    <m/>
    <m/>
    <n v="0"/>
    <m/>
    <m/>
    <m/>
    <n v="0"/>
    <s v="   "/>
    <s v="   "/>
    <s v="   "/>
    <s v="   "/>
    <s v="   "/>
    <s v="   "/>
  </r>
  <r>
    <x v="224"/>
    <x v="2"/>
    <x v="0"/>
    <x v="25"/>
    <x v="1"/>
    <x v="1"/>
    <n v="0"/>
    <n v="0"/>
    <n v="0"/>
    <n v="0"/>
    <n v="0"/>
    <n v="0"/>
    <n v="0"/>
    <n v="0"/>
    <n v="0"/>
    <n v="0"/>
    <n v="2"/>
    <n v="0"/>
    <n v="0"/>
    <n v="3"/>
    <n v="3"/>
    <n v="0"/>
    <n v="0"/>
    <n v="22"/>
    <n v="0"/>
    <m/>
    <m/>
    <m/>
    <m/>
    <m/>
    <m/>
    <m/>
    <m/>
    <n v="0"/>
    <n v="10"/>
    <m/>
    <n v="1"/>
    <m/>
    <n v="1"/>
    <m/>
    <m/>
    <m/>
    <m/>
    <n v="0"/>
    <m/>
    <m/>
    <s v="Overbezetting door foutparkeren"/>
    <n v="1"/>
    <s v="   "/>
    <n v="0.45454545454545453"/>
    <s v="   "/>
    <s v="  "/>
    <s v="  "/>
    <s v="  "/>
  </r>
  <r>
    <x v="224"/>
    <x v="2"/>
    <x v="0"/>
    <x v="25"/>
    <x v="0"/>
    <x v="0"/>
    <n v="0"/>
    <n v="0"/>
    <n v="0"/>
    <n v="0"/>
    <n v="0"/>
    <n v="0"/>
    <n v="0"/>
    <n v="0"/>
    <n v="0"/>
    <n v="0"/>
    <n v="2"/>
    <n v="0"/>
    <n v="0"/>
    <n v="3"/>
    <n v="3"/>
    <n v="0"/>
    <n v="0"/>
    <n v="22"/>
    <n v="0"/>
    <m/>
    <m/>
    <m/>
    <m/>
    <m/>
    <m/>
    <m/>
    <m/>
    <n v="0"/>
    <n v="4"/>
    <m/>
    <n v="1"/>
    <m/>
    <n v="1"/>
    <m/>
    <m/>
    <m/>
    <m/>
    <n v="0"/>
    <m/>
    <m/>
    <s v="Overbezetting door foutparkeren"/>
    <n v="1"/>
    <s v="   "/>
    <n v="0.18181818181818182"/>
    <s v="   "/>
    <s v="  "/>
    <s v="  "/>
    <s v="  "/>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D4F3BD0-BDFA-4C9D-ADCE-95BE27A607B5}" name="Draaitabel4" cacheId="0" applyNumberFormats="0" applyBorderFormats="0" applyFontFormats="0" applyPatternFormats="0" applyAlignmentFormats="0" applyWidthHeightFormats="1" dataCaption="Waarden" updatedVersion="8" minRefreshableVersion="3" itemPrintTitles="1" createdVersion="6" indent="0" outline="1" outlineData="1" multipleFieldFilters="0" chartFormat="1">
  <location ref="B33:C34" firstHeaderRow="0" firstDataRow="1" firstDataCol="0"/>
  <pivotFields count="60">
    <pivotField showAll="0">
      <items count="273">
        <item m="1" x="225"/>
        <item m="1" x="226"/>
        <item m="1" x="227"/>
        <item m="1" x="228"/>
        <item m="1" x="229"/>
        <item m="1" x="230"/>
        <item m="1" x="231"/>
        <item m="1" x="232"/>
        <item m="1" x="233"/>
        <item m="1" x="234"/>
        <item m="1" x="235"/>
        <item m="1" x="236"/>
        <item m="1" x="237"/>
        <item m="1" x="241"/>
        <item m="1" x="244"/>
        <item m="1" x="247"/>
        <item m="1" x="248"/>
        <item m="1" x="249"/>
        <item m="1" x="250"/>
        <item m="1" x="251"/>
        <item m="1" x="253"/>
        <item m="1" x="255"/>
        <item m="1" x="257"/>
        <item m="1" x="259"/>
        <item m="1" x="261"/>
        <item m="1" x="263"/>
        <item m="1" x="265"/>
        <item m="1" x="267"/>
        <item m="1" x="268"/>
        <item m="1" x="269"/>
        <item m="1" x="270"/>
        <item m="1" x="271"/>
        <item m="1" x="252"/>
        <item m="1" x="238"/>
        <item m="1" x="254"/>
        <item m="1" x="239"/>
        <item m="1" x="256"/>
        <item m="1" x="240"/>
        <item m="1" x="258"/>
        <item m="1" x="242"/>
        <item m="1" x="260"/>
        <item m="1" x="243"/>
        <item m="1" x="262"/>
        <item m="1" x="245"/>
        <item m="1" x="264"/>
        <item m="1" x="246"/>
        <item m="1" x="2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t="default"/>
      </items>
    </pivotField>
    <pivotField showAll="0">
      <items count="14">
        <item m="1" x="7"/>
        <item m="1" x="10"/>
        <item m="1" x="4"/>
        <item x="2"/>
        <item m="1" x="12"/>
        <item m="1" x="5"/>
        <item m="1" x="6"/>
        <item m="1" x="9"/>
        <item m="1" x="11"/>
        <item m="1" x="8"/>
        <item x="0"/>
        <item x="1"/>
        <item m="1" x="3"/>
        <item t="default"/>
      </items>
    </pivotField>
    <pivotField showAll="0">
      <items count="3">
        <item x="1"/>
        <item x="0"/>
        <item t="default"/>
      </items>
    </pivotField>
    <pivotField multipleItemSelectionAllowed="1" showAll="0">
      <items count="234">
        <item x="42"/>
        <item m="1" x="229"/>
        <item x="24"/>
        <item m="1" x="183"/>
        <item x="73"/>
        <item m="1" x="155"/>
        <item m="1" x="225"/>
        <item m="1" x="164"/>
        <item x="20"/>
        <item x="38"/>
        <item x="50"/>
        <item x="14"/>
        <item x="70"/>
        <item x="75"/>
        <item m="1" x="124"/>
        <item x="44"/>
        <item x="53"/>
        <item m="1" x="206"/>
        <item m="1" x="178"/>
        <item m="1" x="97"/>
        <item m="1" x="213"/>
        <item m="1" x="86"/>
        <item m="1" x="88"/>
        <item m="1" x="101"/>
        <item m="1" x="200"/>
        <item m="1" x="163"/>
        <item m="1" x="153"/>
        <item m="1" x="210"/>
        <item m="1" x="113"/>
        <item m="1" x="149"/>
        <item m="1" x="117"/>
        <item x="25"/>
        <item x="30"/>
        <item x="32"/>
        <item m="1" x="150"/>
        <item x="72"/>
        <item m="1" x="175"/>
        <item m="1" x="98"/>
        <item m="1" x="165"/>
        <item m="1" x="123"/>
        <item x="7"/>
        <item m="1" x="194"/>
        <item m="1" x="172"/>
        <item m="1" x="151"/>
        <item m="1" x="208"/>
        <item m="1" x="166"/>
        <item m="1" x="171"/>
        <item x="48"/>
        <item x="76"/>
        <item x="58"/>
        <item m="1" x="158"/>
        <item m="1" x="197"/>
        <item m="1" x="188"/>
        <item m="1" x="226"/>
        <item x="69"/>
        <item m="1" x="230"/>
        <item x="41"/>
        <item m="1" x="144"/>
        <item m="1" x="227"/>
        <item m="1" x="223"/>
        <item m="1" x="110"/>
        <item x="51"/>
        <item x="31"/>
        <item m="1" x="176"/>
        <item m="1" x="222"/>
        <item m="1" x="231"/>
        <item x="63"/>
        <item m="1" x="201"/>
        <item x="21"/>
        <item x="19"/>
        <item m="1" x="228"/>
        <item m="1" x="177"/>
        <item x="17"/>
        <item m="1" x="232"/>
        <item x="71"/>
        <item m="1" x="102"/>
        <item m="1" x="95"/>
        <item m="1" x="132"/>
        <item x="5"/>
        <item x="10"/>
        <item x="64"/>
        <item m="1" x="186"/>
        <item m="1" x="193"/>
        <item x="22"/>
        <item m="1" x="115"/>
        <item m="1" x="121"/>
        <item m="1" x="109"/>
        <item x="9"/>
        <item m="1" x="127"/>
        <item m="1" x="100"/>
        <item m="1" x="217"/>
        <item x="37"/>
        <item x="35"/>
        <item m="1" x="104"/>
        <item m="1" x="209"/>
        <item m="1" x="168"/>
        <item m="1" x="199"/>
        <item m="1" x="136"/>
        <item m="1" x="142"/>
        <item x="45"/>
        <item x="78"/>
        <item x="2"/>
        <item m="1" x="161"/>
        <item m="1" x="202"/>
        <item x="16"/>
        <item x="23"/>
        <item m="1" x="112"/>
        <item m="1" x="169"/>
        <item m="1" x="191"/>
        <item m="1" x="83"/>
        <item m="1" x="160"/>
        <item m="1" x="173"/>
        <item x="15"/>
        <item x="54"/>
        <item m="1" x="221"/>
        <item x="43"/>
        <item x="56"/>
        <item m="1" x="122"/>
        <item m="1" x="170"/>
        <item x="77"/>
        <item x="6"/>
        <item m="1" x="180"/>
        <item x="62"/>
        <item m="1" x="141"/>
        <item m="1" x="128"/>
        <item m="1" x="96"/>
        <item m="1" x="114"/>
        <item m="1" x="125"/>
        <item m="1" x="143"/>
        <item m="1" x="192"/>
        <item m="1" x="145"/>
        <item m="1" x="204"/>
        <item x="40"/>
        <item m="1" x="120"/>
        <item x="49"/>
        <item m="1" x="214"/>
        <item m="1" x="108"/>
        <item m="1" x="89"/>
        <item x="4"/>
        <item m="1" x="179"/>
        <item m="1" x="207"/>
        <item m="1" x="94"/>
        <item m="1" x="134"/>
        <item m="1" x="146"/>
        <item x="12"/>
        <item m="1" x="162"/>
        <item m="1" x="116"/>
        <item m="1" x="92"/>
        <item m="1" x="81"/>
        <item m="1" x="137"/>
        <item x="1"/>
        <item m="1" x="159"/>
        <item m="1" x="107"/>
        <item x="60"/>
        <item m="1" x="111"/>
        <item m="1" x="126"/>
        <item m="1" x="82"/>
        <item m="1" x="103"/>
        <item m="1" x="119"/>
        <item m="1" x="152"/>
        <item m="1" x="174"/>
        <item m="1" x="154"/>
        <item m="1" x="147"/>
        <item x="27"/>
        <item x="57"/>
        <item x="59"/>
        <item m="1" x="148"/>
        <item m="1" x="187"/>
        <item x="18"/>
        <item x="66"/>
        <item x="74"/>
        <item m="1" x="85"/>
        <item m="1" x="84"/>
        <item m="1" x="130"/>
        <item x="3"/>
        <item m="1" x="157"/>
        <item m="1" x="156"/>
        <item m="1" x="196"/>
        <item m="1" x="135"/>
        <item x="79"/>
        <item x="26"/>
        <item x="67"/>
        <item x="8"/>
        <item x="68"/>
        <item x="29"/>
        <item m="1" x="91"/>
        <item m="1" x="90"/>
        <item x="13"/>
        <item m="1" x="185"/>
        <item m="1" x="133"/>
        <item x="0"/>
        <item m="1" x="211"/>
        <item x="46"/>
        <item x="65"/>
        <item m="1" x="87"/>
        <item m="1" x="105"/>
        <item m="1" x="118"/>
        <item m="1" x="182"/>
        <item m="1" x="195"/>
        <item m="1" x="167"/>
        <item m="1" x="99"/>
        <item m="1" x="215"/>
        <item m="1" x="138"/>
        <item m="1" x="220"/>
        <item x="61"/>
        <item m="1" x="198"/>
        <item m="1" x="212"/>
        <item m="1" x="216"/>
        <item m="1" x="205"/>
        <item m="1" x="189"/>
        <item m="1" x="181"/>
        <item m="1" x="106"/>
        <item m="1" x="203"/>
        <item m="1" x="218"/>
        <item m="1" x="129"/>
        <item x="11"/>
        <item m="1" x="224"/>
        <item x="55"/>
        <item x="47"/>
        <item x="28"/>
        <item m="1" x="190"/>
        <item m="1" x="139"/>
        <item m="1" x="184"/>
        <item m="1" x="140"/>
        <item x="39"/>
        <item x="36"/>
        <item x="33"/>
        <item x="34"/>
        <item m="1" x="219"/>
        <item x="52"/>
        <item m="1" x="131"/>
        <item m="1" x="93"/>
        <item m="1" x="80"/>
        <item t="default"/>
      </items>
    </pivotField>
    <pivotField numFmtId="164" showAll="0">
      <items count="27">
        <item m="1" x="18"/>
        <item m="1" x="23"/>
        <item m="1" x="20"/>
        <item m="1" x="25"/>
        <item m="1" x="19"/>
        <item m="1" x="24"/>
        <item m="1" x="17"/>
        <item m="1" x="22"/>
        <item m="1" x="15"/>
        <item m="1" x="16"/>
        <item m="1" x="21"/>
        <item m="1" x="2"/>
        <item m="1" x="3"/>
        <item m="1" x="4"/>
        <item m="1" x="5"/>
        <item m="1" x="6"/>
        <item m="1" x="7"/>
        <item m="1" x="8"/>
        <item m="1" x="9"/>
        <item m="1" x="10"/>
        <item m="1" x="11"/>
        <item m="1" x="12"/>
        <item m="1" x="13"/>
        <item m="1" x="14"/>
        <item x="0"/>
        <item x="1"/>
        <item t="default"/>
      </items>
    </pivotField>
    <pivotField showAll="0">
      <items count="104">
        <item m="1" x="11"/>
        <item x="0"/>
        <item m="1" x="43"/>
        <item m="1" x="40"/>
        <item m="1" x="96"/>
        <item m="1" x="73"/>
        <item m="1" x="15"/>
        <item m="1" x="78"/>
        <item m="1" x="87"/>
        <item m="1" x="54"/>
        <item m="1" x="10"/>
        <item m="1" x="39"/>
        <item m="1" x="89"/>
        <item m="1" x="57"/>
        <item m="1" x="51"/>
        <item m="1" x="56"/>
        <item m="1" x="50"/>
        <item m="1" x="45"/>
        <item m="1" x="8"/>
        <item m="1" x="63"/>
        <item m="1" x="67"/>
        <item m="1" x="44"/>
        <item m="1" x="47"/>
        <item m="1" x="92"/>
        <item m="1" x="93"/>
        <item m="1" x="95"/>
        <item m="1" x="61"/>
        <item m="1" x="32"/>
        <item m="1" x="3"/>
        <item m="1" x="69"/>
        <item m="1" x="65"/>
        <item m="1" x="60"/>
        <item m="1" x="52"/>
        <item m="1" x="48"/>
        <item m="1" x="41"/>
        <item m="1" x="37"/>
        <item m="1" x="31"/>
        <item m="1" x="27"/>
        <item m="1" x="28"/>
        <item m="1" x="24"/>
        <item m="1" x="19"/>
        <item m="1" x="83"/>
        <item m="1" x="91"/>
        <item m="1" x="79"/>
        <item m="1" x="59"/>
        <item m="1" x="85"/>
        <item m="1" x="36"/>
        <item m="1" x="14"/>
        <item m="1" x="101"/>
        <item m="1" x="82"/>
        <item m="1" x="64"/>
        <item m="1" x="72"/>
        <item m="1" x="99"/>
        <item m="1" x="49"/>
        <item m="1" x="13"/>
        <item m="1" x="53"/>
        <item x="1"/>
        <item m="1" x="100"/>
        <item m="1" x="34"/>
        <item m="1" x="86"/>
        <item m="1" x="62"/>
        <item m="1" x="88"/>
        <item m="1" x="80"/>
        <item m="1" x="46"/>
        <item m="1" x="94"/>
        <item m="1" x="21"/>
        <item m="1" x="77"/>
        <item m="1" x="16"/>
        <item m="1" x="38"/>
        <item m="1" x="9"/>
        <item m="1" x="17"/>
        <item m="1" x="30"/>
        <item m="1" x="5"/>
        <item m="1" x="66"/>
        <item m="1" x="58"/>
        <item m="1" x="20"/>
        <item m="1" x="84"/>
        <item m="1" x="70"/>
        <item m="1" x="23"/>
        <item m="1" x="25"/>
        <item m="1" x="6"/>
        <item m="1" x="98"/>
        <item m="1" x="90"/>
        <item m="1" x="76"/>
        <item m="1" x="42"/>
        <item m="1" x="35"/>
        <item m="1" x="75"/>
        <item m="1" x="71"/>
        <item m="1" x="12"/>
        <item m="1" x="26"/>
        <item m="1" x="22"/>
        <item m="1" x="81"/>
        <item m="1" x="102"/>
        <item m="1" x="68"/>
        <item m="1" x="55"/>
        <item m="1" x="7"/>
        <item m="1" x="97"/>
        <item m="1" x="29"/>
        <item m="1" x="4"/>
        <item m="1" x="18"/>
        <item m="1" x="74"/>
        <item m="1" x="33"/>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dataField="1" numFmtId="1" showAll="0"/>
    <pivotField numFmtId="9" showAll="0"/>
    <pivotField showAll="0"/>
    <pivotField numFmtId="9" showAll="0"/>
    <pivotField numFmtId="9"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dataFields count="2">
    <dataField name="Bezetting" fld="47" baseField="0" baseItem="10"/>
    <dataField name="Waarvan foutparkeerders" fld="38" baseField="1" baseItem="38"/>
  </dataFields>
  <chartFormats count="3">
    <chartFormat chart="0" format="11" series="1">
      <pivotArea type="data" outline="0" fieldPosition="0">
        <references count="1">
          <reference field="4294967294" count="1" selected="0">
            <x v="1"/>
          </reference>
        </references>
      </pivotArea>
    </chartFormat>
    <chartFormat chart="0" format="12">
      <pivotArea type="data" outline="0" fieldPosition="0">
        <references count="1">
          <reference field="4294967294" count="1" selected="0">
            <x v="1"/>
          </reference>
        </references>
      </pivotArea>
    </chartFormat>
    <chartFormat chart="0"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A0F9E6D5-B886-45A9-8825-4A4D16D758F1}" name="Draaitabel1" cacheId="0" applyNumberFormats="0" applyBorderFormats="0" applyFontFormats="0" applyPatternFormats="0" applyAlignmentFormats="0" applyWidthHeightFormats="1" dataCaption="Waarden" errorCaption="888" showError="1" missingCaption="888" updatedVersion="8" minRefreshableVersion="3" showDrill="0" itemPrintTitles="1" createdVersion="6" indent="0" showHeaders="0" outline="1" outlineData="1" multipleFieldFilters="0" rowHeaderCaption="Buurt / straatnaam / sectienummer" colHeaderCaption="Momenten">
  <location ref="B1:E6" firstHeaderRow="0" firstDataRow="1" firstDataCol="1"/>
  <pivotFields count="60">
    <pivotField showAll="0">
      <items count="273">
        <item m="1" x="225"/>
        <item m="1" x="226"/>
        <item m="1" x="227"/>
        <item m="1" x="228"/>
        <item m="1" x="229"/>
        <item m="1" x="230"/>
        <item m="1" x="231"/>
        <item m="1" x="232"/>
        <item m="1" x="233"/>
        <item m="1" x="234"/>
        <item m="1" x="235"/>
        <item m="1" x="236"/>
        <item m="1" x="237"/>
        <item m="1" x="241"/>
        <item m="1" x="244"/>
        <item m="1" x="247"/>
        <item m="1" x="248"/>
        <item m="1" x="249"/>
        <item m="1" x="250"/>
        <item m="1" x="251"/>
        <item m="1" x="253"/>
        <item m="1" x="255"/>
        <item m="1" x="257"/>
        <item m="1" x="259"/>
        <item m="1" x="261"/>
        <item m="1" x="263"/>
        <item m="1" x="265"/>
        <item m="1" x="267"/>
        <item m="1" x="268"/>
        <item m="1" x="269"/>
        <item m="1" x="270"/>
        <item m="1" x="271"/>
        <item m="1" x="252"/>
        <item m="1" x="238"/>
        <item m="1" x="254"/>
        <item m="1" x="239"/>
        <item m="1" x="256"/>
        <item m="1" x="240"/>
        <item m="1" x="258"/>
        <item m="1" x="242"/>
        <item m="1" x="260"/>
        <item m="1" x="243"/>
        <item m="1" x="262"/>
        <item m="1" x="245"/>
        <item m="1" x="264"/>
        <item m="1" x="246"/>
        <item m="1" x="2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t="default"/>
      </items>
    </pivotField>
    <pivotField showAll="0">
      <items count="14">
        <item m="1" x="7"/>
        <item m="1" x="10"/>
        <item m="1" x="4"/>
        <item x="2"/>
        <item m="1" x="12"/>
        <item m="1" x="5"/>
        <item m="1" x="6"/>
        <item m="1" x="9"/>
        <item m="1" x="11"/>
        <item m="1" x="8"/>
        <item x="0"/>
        <item x="1"/>
        <item m="1" x="3"/>
        <item t="default"/>
      </items>
    </pivotField>
    <pivotField showAll="0">
      <items count="3">
        <item x="1"/>
        <item x="0"/>
        <item t="default"/>
      </items>
    </pivotField>
    <pivotField showAll="0">
      <items count="234">
        <item x="42"/>
        <item m="1" x="229"/>
        <item x="24"/>
        <item m="1" x="183"/>
        <item x="73"/>
        <item m="1" x="155"/>
        <item m="1" x="225"/>
        <item m="1" x="164"/>
        <item x="20"/>
        <item x="38"/>
        <item x="50"/>
        <item x="14"/>
        <item x="70"/>
        <item x="75"/>
        <item m="1" x="124"/>
        <item x="44"/>
        <item x="53"/>
        <item m="1" x="206"/>
        <item m="1" x="178"/>
        <item m="1" x="97"/>
        <item m="1" x="213"/>
        <item m="1" x="86"/>
        <item m="1" x="88"/>
        <item m="1" x="101"/>
        <item m="1" x="200"/>
        <item m="1" x="163"/>
        <item m="1" x="153"/>
        <item m="1" x="210"/>
        <item m="1" x="113"/>
        <item m="1" x="149"/>
        <item m="1" x="117"/>
        <item x="25"/>
        <item x="30"/>
        <item x="32"/>
        <item m="1" x="150"/>
        <item x="72"/>
        <item m="1" x="175"/>
        <item m="1" x="98"/>
        <item m="1" x="165"/>
        <item m="1" x="123"/>
        <item x="7"/>
        <item m="1" x="194"/>
        <item m="1" x="172"/>
        <item m="1" x="151"/>
        <item m="1" x="208"/>
        <item m="1" x="166"/>
        <item m="1" x="171"/>
        <item x="48"/>
        <item x="76"/>
        <item x="58"/>
        <item m="1" x="158"/>
        <item m="1" x="197"/>
        <item m="1" x="188"/>
        <item m="1" x="226"/>
        <item x="69"/>
        <item m="1" x="230"/>
        <item x="41"/>
        <item m="1" x="144"/>
        <item m="1" x="227"/>
        <item m="1" x="223"/>
        <item m="1" x="110"/>
        <item x="51"/>
        <item x="31"/>
        <item m="1" x="176"/>
        <item m="1" x="222"/>
        <item m="1" x="231"/>
        <item x="63"/>
        <item m="1" x="201"/>
        <item x="21"/>
        <item x="19"/>
        <item m="1" x="228"/>
        <item m="1" x="177"/>
        <item x="17"/>
        <item m="1" x="232"/>
        <item x="71"/>
        <item m="1" x="102"/>
        <item m="1" x="95"/>
        <item m="1" x="132"/>
        <item x="5"/>
        <item x="10"/>
        <item x="64"/>
        <item m="1" x="186"/>
        <item m="1" x="193"/>
        <item x="22"/>
        <item m="1" x="115"/>
        <item m="1" x="121"/>
        <item m="1" x="109"/>
        <item x="9"/>
        <item m="1" x="127"/>
        <item m="1" x="100"/>
        <item m="1" x="217"/>
        <item x="37"/>
        <item x="35"/>
        <item m="1" x="104"/>
        <item m="1" x="209"/>
        <item m="1" x="168"/>
        <item m="1" x="199"/>
        <item m="1" x="136"/>
        <item m="1" x="142"/>
        <item x="45"/>
        <item x="78"/>
        <item x="2"/>
        <item m="1" x="161"/>
        <item m="1" x="202"/>
        <item x="16"/>
        <item x="23"/>
        <item m="1" x="112"/>
        <item m="1" x="169"/>
        <item m="1" x="191"/>
        <item m="1" x="83"/>
        <item m="1" x="160"/>
        <item m="1" x="173"/>
        <item x="15"/>
        <item x="54"/>
        <item m="1" x="221"/>
        <item x="43"/>
        <item x="56"/>
        <item m="1" x="122"/>
        <item m="1" x="170"/>
        <item x="77"/>
        <item x="6"/>
        <item m="1" x="180"/>
        <item x="62"/>
        <item m="1" x="141"/>
        <item m="1" x="128"/>
        <item m="1" x="96"/>
        <item m="1" x="114"/>
        <item m="1" x="125"/>
        <item m="1" x="143"/>
        <item m="1" x="192"/>
        <item m="1" x="145"/>
        <item m="1" x="204"/>
        <item x="40"/>
        <item m="1" x="120"/>
        <item x="49"/>
        <item m="1" x="214"/>
        <item m="1" x="108"/>
        <item m="1" x="89"/>
        <item x="4"/>
        <item m="1" x="179"/>
        <item m="1" x="207"/>
        <item m="1" x="94"/>
        <item m="1" x="134"/>
        <item m="1" x="146"/>
        <item x="12"/>
        <item m="1" x="162"/>
        <item m="1" x="116"/>
        <item m="1" x="92"/>
        <item m="1" x="81"/>
        <item m="1" x="137"/>
        <item x="1"/>
        <item m="1" x="159"/>
        <item m="1" x="107"/>
        <item x="60"/>
        <item m="1" x="111"/>
        <item m="1" x="126"/>
        <item m="1" x="82"/>
        <item m="1" x="103"/>
        <item m="1" x="119"/>
        <item m="1" x="152"/>
        <item m="1" x="174"/>
        <item m="1" x="154"/>
        <item m="1" x="147"/>
        <item x="27"/>
        <item x="57"/>
        <item x="59"/>
        <item m="1" x="148"/>
        <item m="1" x="187"/>
        <item x="18"/>
        <item x="66"/>
        <item x="74"/>
        <item m="1" x="85"/>
        <item m="1" x="84"/>
        <item m="1" x="130"/>
        <item x="3"/>
        <item m="1" x="157"/>
        <item m="1" x="156"/>
        <item m="1" x="196"/>
        <item m="1" x="135"/>
        <item x="79"/>
        <item x="26"/>
        <item x="67"/>
        <item x="8"/>
        <item x="68"/>
        <item x="29"/>
        <item m="1" x="91"/>
        <item m="1" x="90"/>
        <item x="13"/>
        <item m="1" x="185"/>
        <item m="1" x="133"/>
        <item x="0"/>
        <item m="1" x="211"/>
        <item x="46"/>
        <item x="65"/>
        <item m="1" x="87"/>
        <item m="1" x="105"/>
        <item m="1" x="118"/>
        <item m="1" x="182"/>
        <item m="1" x="195"/>
        <item m="1" x="167"/>
        <item m="1" x="99"/>
        <item m="1" x="215"/>
        <item m="1" x="138"/>
        <item m="1" x="220"/>
        <item x="61"/>
        <item m="1" x="198"/>
        <item m="1" x="212"/>
        <item m="1" x="216"/>
        <item m="1" x="205"/>
        <item m="1" x="189"/>
        <item m="1" x="181"/>
        <item m="1" x="106"/>
        <item m="1" x="203"/>
        <item m="1" x="218"/>
        <item m="1" x="129"/>
        <item x="11"/>
        <item m="1" x="224"/>
        <item x="55"/>
        <item x="47"/>
        <item x="28"/>
        <item m="1" x="190"/>
        <item m="1" x="139"/>
        <item m="1" x="184"/>
        <item m="1" x="140"/>
        <item x="39"/>
        <item x="36"/>
        <item x="33"/>
        <item x="34"/>
        <item m="1" x="219"/>
        <item x="52"/>
        <item m="1" x="131"/>
        <item m="1" x="93"/>
        <item m="1" x="80"/>
        <item t="default"/>
      </items>
    </pivotField>
    <pivotField axis="axisRow" numFmtId="164" showAll="0">
      <items count="27">
        <item m="1" x="18"/>
        <item m="1" x="23"/>
        <item m="1" x="20"/>
        <item m="1" x="25"/>
        <item m="1" x="19"/>
        <item m="1" x="24"/>
        <item m="1" x="17"/>
        <item m="1" x="22"/>
        <item m="1" x="15"/>
        <item m="1" x="16"/>
        <item m="1" x="21"/>
        <item m="1" x="2"/>
        <item m="1" x="3"/>
        <item m="1" x="4"/>
        <item m="1" x="5"/>
        <item m="1" x="6"/>
        <item m="1" x="7"/>
        <item m="1" x="8"/>
        <item m="1" x="9"/>
        <item m="1" x="10"/>
        <item m="1" x="11"/>
        <item m="1" x="12"/>
        <item m="1" x="13"/>
        <item m="1" x="14"/>
        <item x="0"/>
        <item x="1"/>
        <item t="default"/>
      </items>
    </pivotField>
    <pivotField axis="axisRow" showAll="0" sortType="ascending">
      <items count="104">
        <item m="1" x="11"/>
        <item x="0"/>
        <item m="1" x="43"/>
        <item m="1" x="40"/>
        <item m="1" x="96"/>
        <item m="1" x="73"/>
        <item m="1" x="15"/>
        <item m="1" x="78"/>
        <item m="1" x="87"/>
        <item m="1" x="54"/>
        <item m="1" x="10"/>
        <item m="1" x="39"/>
        <item m="1" x="89"/>
        <item m="1" x="57"/>
        <item m="1" x="51"/>
        <item m="1" x="56"/>
        <item m="1" x="50"/>
        <item m="1" x="45"/>
        <item m="1" x="8"/>
        <item m="1" x="63"/>
        <item m="1" x="67"/>
        <item m="1" x="44"/>
        <item m="1" x="47"/>
        <item m="1" x="92"/>
        <item m="1" x="93"/>
        <item m="1" x="95"/>
        <item m="1" x="61"/>
        <item m="1" x="32"/>
        <item m="1" x="3"/>
        <item m="1" x="69"/>
        <item m="1" x="65"/>
        <item m="1" x="60"/>
        <item m="1" x="52"/>
        <item m="1" x="48"/>
        <item m="1" x="41"/>
        <item m="1" x="37"/>
        <item m="1" x="31"/>
        <item m="1" x="27"/>
        <item m="1" x="28"/>
        <item m="1" x="24"/>
        <item m="1" x="19"/>
        <item m="1" x="83"/>
        <item m="1" x="91"/>
        <item m="1" x="79"/>
        <item m="1" x="59"/>
        <item m="1" x="85"/>
        <item m="1" x="36"/>
        <item m="1" x="14"/>
        <item m="1" x="101"/>
        <item m="1" x="82"/>
        <item m="1" x="64"/>
        <item m="1" x="72"/>
        <item m="1" x="99"/>
        <item m="1" x="49"/>
        <item m="1" x="13"/>
        <item m="1" x="53"/>
        <item x="1"/>
        <item m="1" x="100"/>
        <item m="1" x="34"/>
        <item m="1" x="86"/>
        <item m="1" x="62"/>
        <item m="1" x="88"/>
        <item m="1" x="80"/>
        <item m="1" x="46"/>
        <item m="1" x="94"/>
        <item m="1" x="21"/>
        <item m="1" x="77"/>
        <item m="1" x="16"/>
        <item m="1" x="38"/>
        <item m="1" x="9"/>
        <item m="1" x="17"/>
        <item m="1" x="30"/>
        <item m="1" x="5"/>
        <item sd="0" m="1" x="66"/>
        <item m="1" x="58"/>
        <item sd="0" m="1" x="20"/>
        <item m="1" x="84"/>
        <item m="1" x="70"/>
        <item m="1" x="23"/>
        <item m="1" x="25"/>
        <item m="1" x="6"/>
        <item m="1" x="98"/>
        <item m="1" x="90"/>
        <item m="1" x="76"/>
        <item m="1" x="42"/>
        <item m="1" x="35"/>
        <item m="1" x="75"/>
        <item m="1" x="71"/>
        <item m="1" x="12"/>
        <item m="1" x="26"/>
        <item m="1" x="22"/>
        <item m="1" x="81"/>
        <item m="1" x="102"/>
        <item m="1" x="68"/>
        <item m="1" x="55"/>
        <item m="1" x="7"/>
        <item m="1" x="97"/>
        <item m="1" x="29"/>
        <item m="1" x="4"/>
        <item m="1" x="18"/>
        <item m="1" x="74"/>
        <item m="1" x="33"/>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 showAll="0"/>
    <pivotField numFmtId="9" showAll="0"/>
    <pivotField showAll="0"/>
    <pivotField numFmtId="9" showAll="0"/>
    <pivotField numFmtId="9" showAll="0"/>
    <pivotField showAll="0"/>
    <pivotField showAl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2">
    <field x="4"/>
    <field x="5"/>
  </rowFields>
  <rowItems count="5">
    <i>
      <x v="24"/>
    </i>
    <i r="1">
      <x v="1"/>
    </i>
    <i>
      <x v="25"/>
    </i>
    <i r="1">
      <x v="56"/>
    </i>
    <i t="grand">
      <x/>
    </i>
  </rowItems>
  <colFields count="1">
    <field x="-2"/>
  </colFields>
  <colItems count="3">
    <i>
      <x/>
    </i>
    <i i="1">
      <x v="1"/>
    </i>
    <i i="2">
      <x v="2"/>
    </i>
  </colItems>
  <dataFields count="3">
    <dataField name="Cap" fld="24" baseField="0" baseItem="0"/>
    <dataField name="Bez" fld="47" baseField="0" baseItem="0"/>
    <dataField name="%" fld="55" baseField="0" baseItem="0" numFmtId="1"/>
  </dataFields>
  <formats count="21">
    <format dxfId="152">
      <pivotArea outline="0" collapsedLevelsAreSubtotals="1" fieldPosition="0"/>
    </format>
    <format dxfId="151">
      <pivotArea field="5" type="button" dataOnly="0" labelOnly="1" outline="0" axis="axisRow" fieldPosition="1"/>
    </format>
    <format dxfId="150">
      <pivotArea field="-2" type="button" dataOnly="0" labelOnly="1" outline="0" axis="axisCol" fieldPosition="0"/>
    </format>
    <format dxfId="149">
      <pivotArea type="topRight" dataOnly="0" labelOnly="1" outline="0" fieldPosition="0"/>
    </format>
    <format dxfId="148">
      <pivotArea field="5" type="button" dataOnly="0" labelOnly="1" outline="0" axis="axisRow" fieldPosition="1"/>
    </format>
    <format dxfId="147">
      <pivotArea field="5" type="button" dataOnly="0" labelOnly="1" outline="0" axis="axisRow" fieldPosition="1"/>
    </format>
    <format dxfId="146">
      <pivotArea field="4" type="button" dataOnly="0" labelOnly="1" outline="0" axis="axisRow" fieldPosition="0"/>
    </format>
    <format dxfId="145">
      <pivotArea collapsedLevelsAreSubtotals="1" fieldPosition="0">
        <references count="2">
          <reference field="4" count="0" selected="0"/>
          <reference field="5" count="0"/>
        </references>
      </pivotArea>
    </format>
    <format dxfId="144">
      <pivotArea field="4" type="button" dataOnly="0" labelOnly="1" outline="0" axis="axisRow" fieldPosition="0"/>
    </format>
    <format dxfId="143">
      <pivotArea dataOnly="0" labelOnly="1" outline="0" fieldPosition="0">
        <references count="1">
          <reference field="4294967294" count="1">
            <x v="2"/>
          </reference>
        </references>
      </pivotArea>
    </format>
    <format dxfId="142">
      <pivotArea field="4" type="button" dataOnly="0" labelOnly="1" outline="0" axis="axisRow" fieldPosition="0"/>
    </format>
    <format dxfId="141">
      <pivotArea dataOnly="0" labelOnly="1" outline="0" fieldPosition="0">
        <references count="1">
          <reference field="4294967294" count="1">
            <x v="2"/>
          </reference>
        </references>
      </pivotArea>
    </format>
    <format dxfId="140">
      <pivotArea field="4" type="button" dataOnly="0" labelOnly="1" outline="0" axis="axisRow" fieldPosition="0"/>
    </format>
    <format dxfId="139">
      <pivotArea dataOnly="0" labelOnly="1" outline="0" fieldPosition="0">
        <references count="1">
          <reference field="4294967294" count="1">
            <x v="2"/>
          </reference>
        </references>
      </pivotArea>
    </format>
    <format dxfId="138">
      <pivotArea grandRow="1" outline="0" collapsedLevelsAreSubtotals="1" fieldPosition="0"/>
    </format>
    <format dxfId="137">
      <pivotArea dataOnly="0" labelOnly="1" fieldPosition="0">
        <references count="1">
          <reference field="4" count="0"/>
        </references>
      </pivotArea>
    </format>
    <format dxfId="136">
      <pivotArea dataOnly="0" outline="0" fieldPosition="0">
        <references count="1">
          <reference field="4294967294" count="3">
            <x v="0"/>
            <x v="1"/>
            <x v="2"/>
          </reference>
        </references>
      </pivotArea>
    </format>
    <format dxfId="135">
      <pivotArea dataOnly="0" outline="0" fieldPosition="0">
        <references count="1">
          <reference field="4294967294" count="2">
            <x v="0"/>
            <x v="1"/>
          </reference>
        </references>
      </pivotArea>
    </format>
    <format dxfId="134">
      <pivotArea outline="0" collapsedLevelsAreSubtotals="1" fieldPosition="0">
        <references count="1">
          <reference field="4294967294" count="1" selected="0">
            <x v="2"/>
          </reference>
        </references>
      </pivotArea>
    </format>
    <format dxfId="133">
      <pivotArea collapsedLevelsAreSubtotals="1" fieldPosition="0">
        <references count="3">
          <reference field="4294967294" count="1" selected="0">
            <x v="2"/>
          </reference>
          <reference field="4" count="1" selected="0">
            <x v="24"/>
          </reference>
          <reference field="5" count="1">
            <x v="1"/>
          </reference>
        </references>
      </pivotArea>
    </format>
    <format dxfId="132">
      <pivotArea dataOnly="0" outline="0" fieldPosition="0">
        <references count="1">
          <reference field="4294967294" count="1">
            <x v="2"/>
          </reference>
        </references>
      </pivotArea>
    </format>
  </formats>
  <conditionalFormats count="1">
    <conditionalFormat priority="17">
      <pivotAreas count="1">
        <pivotArea type="data" outline="0" collapsedLevelsAreSubtotals="1" fieldPosition="0">
          <references count="1">
            <reference field="4294967294" count="1" selected="0">
              <x v="2"/>
            </reference>
          </references>
        </pivotArea>
      </pivotAreas>
    </conditionalFormat>
  </conditional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FDAC7CA-1DB1-4F73-99D3-B89AF9EAB7B7}" name="Draaitabel13" cacheId="0" applyNumberFormats="0" applyBorderFormats="0" applyFontFormats="0" applyPatternFormats="0" applyAlignmentFormats="0" applyWidthHeightFormats="1" dataCaption="Waarden" updatedVersion="8" minRefreshableVersion="3" itemPrintTitles="1" createdVersion="6" indent="0" outline="1" outlineData="1" multipleFieldFilters="0" chartFormat="1">
  <location ref="R2:S3" firstHeaderRow="0" firstDataRow="1" firstDataCol="0"/>
  <pivotFields count="60">
    <pivotField showAll="0">
      <items count="273">
        <item m="1" x="225"/>
        <item m="1" x="226"/>
        <item m="1" x="227"/>
        <item m="1" x="228"/>
        <item m="1" x="229"/>
        <item m="1" x="230"/>
        <item m="1" x="231"/>
        <item m="1" x="232"/>
        <item m="1" x="233"/>
        <item m="1" x="234"/>
        <item m="1" x="235"/>
        <item m="1" x="236"/>
        <item m="1" x="237"/>
        <item m="1" x="241"/>
        <item m="1" x="244"/>
        <item m="1" x="247"/>
        <item m="1" x="248"/>
        <item m="1" x="249"/>
        <item m="1" x="250"/>
        <item m="1" x="251"/>
        <item m="1" x="253"/>
        <item m="1" x="255"/>
        <item m="1" x="257"/>
        <item m="1" x="259"/>
        <item m="1" x="261"/>
        <item m="1" x="263"/>
        <item m="1" x="265"/>
        <item m="1" x="267"/>
        <item m="1" x="268"/>
        <item m="1" x="269"/>
        <item m="1" x="270"/>
        <item m="1" x="271"/>
        <item m="1" x="252"/>
        <item m="1" x="238"/>
        <item m="1" x="254"/>
        <item m="1" x="239"/>
        <item m="1" x="256"/>
        <item m="1" x="240"/>
        <item m="1" x="258"/>
        <item m="1" x="242"/>
        <item m="1" x="260"/>
        <item m="1" x="243"/>
        <item m="1" x="262"/>
        <item m="1" x="245"/>
        <item m="1" x="264"/>
        <item m="1" x="246"/>
        <item m="1" x="2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t="default"/>
      </items>
    </pivotField>
    <pivotField showAll="0">
      <items count="14">
        <item m="1" x="7"/>
        <item m="1" x="10"/>
        <item m="1" x="4"/>
        <item x="2"/>
        <item m="1" x="12"/>
        <item m="1" x="5"/>
        <item m="1" x="6"/>
        <item m="1" x="9"/>
        <item m="1" x="11"/>
        <item m="1" x="8"/>
        <item x="0"/>
        <item x="1"/>
        <item m="1" x="3"/>
        <item t="default"/>
      </items>
    </pivotField>
    <pivotField showAll="0">
      <items count="3">
        <item x="1"/>
        <item x="0"/>
        <item t="default"/>
      </items>
    </pivotField>
    <pivotField showAll="0">
      <items count="234">
        <item x="42"/>
        <item m="1" x="229"/>
        <item x="24"/>
        <item m="1" x="183"/>
        <item x="73"/>
        <item m="1" x="155"/>
        <item m="1" x="225"/>
        <item m="1" x="164"/>
        <item x="20"/>
        <item x="38"/>
        <item x="50"/>
        <item x="14"/>
        <item x="70"/>
        <item x="75"/>
        <item m="1" x="124"/>
        <item x="44"/>
        <item x="53"/>
        <item m="1" x="206"/>
        <item m="1" x="178"/>
        <item m="1" x="97"/>
        <item m="1" x="213"/>
        <item m="1" x="86"/>
        <item m="1" x="88"/>
        <item m="1" x="101"/>
        <item m="1" x="200"/>
        <item m="1" x="163"/>
        <item m="1" x="153"/>
        <item m="1" x="210"/>
        <item m="1" x="113"/>
        <item m="1" x="149"/>
        <item m="1" x="117"/>
        <item x="25"/>
        <item x="30"/>
        <item x="32"/>
        <item m="1" x="150"/>
        <item x="72"/>
        <item m="1" x="175"/>
        <item m="1" x="98"/>
        <item m="1" x="165"/>
        <item m="1" x="123"/>
        <item x="7"/>
        <item m="1" x="194"/>
        <item m="1" x="172"/>
        <item m="1" x="151"/>
        <item m="1" x="208"/>
        <item m="1" x="166"/>
        <item m="1" x="171"/>
        <item x="48"/>
        <item x="76"/>
        <item x="58"/>
        <item m="1" x="158"/>
        <item m="1" x="197"/>
        <item m="1" x="188"/>
        <item m="1" x="226"/>
        <item x="69"/>
        <item m="1" x="230"/>
        <item x="41"/>
        <item m="1" x="144"/>
        <item m="1" x="227"/>
        <item m="1" x="223"/>
        <item m="1" x="110"/>
        <item x="51"/>
        <item x="31"/>
        <item m="1" x="176"/>
        <item m="1" x="222"/>
        <item m="1" x="231"/>
        <item x="63"/>
        <item m="1" x="201"/>
        <item x="21"/>
        <item x="19"/>
        <item m="1" x="228"/>
        <item m="1" x="177"/>
        <item x="17"/>
        <item m="1" x="232"/>
        <item x="71"/>
        <item m="1" x="102"/>
        <item m="1" x="95"/>
        <item m="1" x="132"/>
        <item x="5"/>
        <item x="10"/>
        <item x="64"/>
        <item m="1" x="186"/>
        <item m="1" x="193"/>
        <item x="22"/>
        <item m="1" x="115"/>
        <item m="1" x="121"/>
        <item m="1" x="109"/>
        <item x="9"/>
        <item m="1" x="127"/>
        <item m="1" x="100"/>
        <item m="1" x="217"/>
        <item x="37"/>
        <item x="35"/>
        <item m="1" x="104"/>
        <item m="1" x="209"/>
        <item m="1" x="168"/>
        <item m="1" x="199"/>
        <item m="1" x="136"/>
        <item m="1" x="142"/>
        <item x="45"/>
        <item x="78"/>
        <item x="2"/>
        <item m="1" x="161"/>
        <item m="1" x="202"/>
        <item x="16"/>
        <item x="23"/>
        <item m="1" x="112"/>
        <item m="1" x="169"/>
        <item m="1" x="191"/>
        <item m="1" x="83"/>
        <item m="1" x="160"/>
        <item m="1" x="173"/>
        <item x="15"/>
        <item x="54"/>
        <item m="1" x="221"/>
        <item x="43"/>
        <item x="56"/>
        <item m="1" x="122"/>
        <item m="1" x="170"/>
        <item x="77"/>
        <item x="6"/>
        <item m="1" x="180"/>
        <item x="62"/>
        <item m="1" x="141"/>
        <item m="1" x="128"/>
        <item m="1" x="96"/>
        <item m="1" x="114"/>
        <item m="1" x="125"/>
        <item m="1" x="143"/>
        <item m="1" x="192"/>
        <item m="1" x="145"/>
        <item m="1" x="204"/>
        <item x="40"/>
        <item m="1" x="120"/>
        <item x="49"/>
        <item m="1" x="214"/>
        <item m="1" x="108"/>
        <item m="1" x="89"/>
        <item x="4"/>
        <item m="1" x="179"/>
        <item m="1" x="207"/>
        <item m="1" x="94"/>
        <item m="1" x="134"/>
        <item m="1" x="146"/>
        <item x="12"/>
        <item m="1" x="162"/>
        <item m="1" x="116"/>
        <item m="1" x="92"/>
        <item m="1" x="81"/>
        <item m="1" x="137"/>
        <item x="1"/>
        <item m="1" x="159"/>
        <item m="1" x="107"/>
        <item x="60"/>
        <item m="1" x="111"/>
        <item m="1" x="126"/>
        <item m="1" x="82"/>
        <item m="1" x="103"/>
        <item m="1" x="119"/>
        <item m="1" x="152"/>
        <item m="1" x="174"/>
        <item m="1" x="154"/>
        <item m="1" x="147"/>
        <item x="27"/>
        <item x="57"/>
        <item x="59"/>
        <item m="1" x="148"/>
        <item m="1" x="187"/>
        <item x="18"/>
        <item x="66"/>
        <item x="74"/>
        <item m="1" x="85"/>
        <item m="1" x="84"/>
        <item m="1" x="130"/>
        <item x="3"/>
        <item m="1" x="157"/>
        <item m="1" x="156"/>
        <item m="1" x="196"/>
        <item m="1" x="135"/>
        <item x="79"/>
        <item x="26"/>
        <item x="67"/>
        <item x="8"/>
        <item x="68"/>
        <item x="29"/>
        <item m="1" x="91"/>
        <item m="1" x="90"/>
        <item x="13"/>
        <item m="1" x="185"/>
        <item m="1" x="133"/>
        <item x="0"/>
        <item m="1" x="211"/>
        <item x="46"/>
        <item x="65"/>
        <item m="1" x="87"/>
        <item m="1" x="105"/>
        <item m="1" x="118"/>
        <item m="1" x="182"/>
        <item m="1" x="195"/>
        <item m="1" x="167"/>
        <item m="1" x="99"/>
        <item m="1" x="215"/>
        <item m="1" x="138"/>
        <item m="1" x="220"/>
        <item x="61"/>
        <item m="1" x="198"/>
        <item m="1" x="212"/>
        <item m="1" x="216"/>
        <item m="1" x="205"/>
        <item m="1" x="189"/>
        <item m="1" x="181"/>
        <item m="1" x="106"/>
        <item m="1" x="203"/>
        <item m="1" x="218"/>
        <item m="1" x="129"/>
        <item x="11"/>
        <item m="1" x="224"/>
        <item x="55"/>
        <item x="47"/>
        <item x="28"/>
        <item m="1" x="190"/>
        <item m="1" x="139"/>
        <item m="1" x="184"/>
        <item m="1" x="140"/>
        <item x="39"/>
        <item x="36"/>
        <item x="33"/>
        <item x="34"/>
        <item m="1" x="219"/>
        <item x="52"/>
        <item m="1" x="131"/>
        <item m="1" x="93"/>
        <item m="1" x="80"/>
        <item t="default"/>
      </items>
    </pivotField>
    <pivotField numFmtId="164" showAll="0">
      <items count="27">
        <item m="1" x="18"/>
        <item m="1" x="23"/>
        <item m="1" x="20"/>
        <item m="1" x="25"/>
        <item m="1" x="19"/>
        <item m="1" x="24"/>
        <item m="1" x="17"/>
        <item m="1" x="22"/>
        <item m="1" x="15"/>
        <item m="1" x="16"/>
        <item m="1" x="21"/>
        <item m="1" x="2"/>
        <item m="1" x="3"/>
        <item m="1" x="4"/>
        <item m="1" x="5"/>
        <item m="1" x="6"/>
        <item m="1" x="7"/>
        <item m="1" x="8"/>
        <item m="1" x="9"/>
        <item m="1" x="10"/>
        <item m="1" x="11"/>
        <item m="1" x="12"/>
        <item m="1" x="13"/>
        <item m="1" x="14"/>
        <item x="0"/>
        <item x="1"/>
        <item t="default"/>
      </items>
    </pivotField>
    <pivotField showAll="0">
      <items count="104">
        <item m="1" x="11"/>
        <item x="0"/>
        <item m="1" x="43"/>
        <item m="1" x="40"/>
        <item m="1" x="96"/>
        <item m="1" x="73"/>
        <item m="1" x="15"/>
        <item m="1" x="78"/>
        <item m="1" x="87"/>
        <item m="1" x="54"/>
        <item m="1" x="10"/>
        <item m="1" x="39"/>
        <item m="1" x="89"/>
        <item m="1" x="57"/>
        <item m="1" x="51"/>
        <item m="1" x="56"/>
        <item m="1" x="50"/>
        <item m="1" x="45"/>
        <item m="1" x="8"/>
        <item m="1" x="63"/>
        <item m="1" x="67"/>
        <item m="1" x="44"/>
        <item m="1" x="47"/>
        <item m="1" x="92"/>
        <item m="1" x="93"/>
        <item m="1" x="95"/>
        <item m="1" x="61"/>
        <item m="1" x="32"/>
        <item m="1" x="3"/>
        <item m="1" x="69"/>
        <item m="1" x="65"/>
        <item m="1" x="60"/>
        <item m="1" x="52"/>
        <item m="1" x="48"/>
        <item m="1" x="41"/>
        <item m="1" x="37"/>
        <item m="1" x="31"/>
        <item m="1" x="27"/>
        <item m="1" x="28"/>
        <item m="1" x="24"/>
        <item m="1" x="19"/>
        <item m="1" x="83"/>
        <item m="1" x="91"/>
        <item m="1" x="79"/>
        <item m="1" x="59"/>
        <item m="1" x="85"/>
        <item m="1" x="36"/>
        <item m="1" x="14"/>
        <item m="1" x="101"/>
        <item m="1" x="82"/>
        <item m="1" x="64"/>
        <item m="1" x="72"/>
        <item m="1" x="99"/>
        <item m="1" x="49"/>
        <item m="1" x="13"/>
        <item m="1" x="53"/>
        <item x="1"/>
        <item m="1" x="100"/>
        <item m="1" x="34"/>
        <item m="1" x="86"/>
        <item m="1" x="62"/>
        <item m="1" x="88"/>
        <item m="1" x="80"/>
        <item m="1" x="46"/>
        <item m="1" x="94"/>
        <item m="1" x="21"/>
        <item m="1" x="77"/>
        <item m="1" x="16"/>
        <item m="1" x="38"/>
        <item m="1" x="9"/>
        <item m="1" x="17"/>
        <item m="1" x="30"/>
        <item m="1" x="5"/>
        <item m="1" x="66"/>
        <item m="1" x="58"/>
        <item m="1" x="20"/>
        <item m="1" x="84"/>
        <item m="1" x="70"/>
        <item m="1" x="23"/>
        <item m="1" x="25"/>
        <item m="1" x="6"/>
        <item m="1" x="98"/>
        <item m="1" x="90"/>
        <item m="1" x="76"/>
        <item m="1" x="42"/>
        <item m="1" x="35"/>
        <item m="1" x="75"/>
        <item m="1" x="71"/>
        <item m="1" x="12"/>
        <item m="1" x="26"/>
        <item m="1" x="22"/>
        <item m="1" x="81"/>
        <item m="1" x="102"/>
        <item m="1" x="68"/>
        <item m="1" x="55"/>
        <item m="1" x="7"/>
        <item m="1" x="97"/>
        <item m="1" x="29"/>
        <item m="1" x="4"/>
        <item m="1" x="18"/>
        <item m="1" x="74"/>
        <item m="1" x="33"/>
        <item m="1" x="2"/>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9" showAll="0"/>
    <pivotField showAll="0"/>
    <pivotField numFmtId="9" showAll="0"/>
    <pivotField numFmtId="9"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dataFields count="2">
    <dataField name=" Capaciteit" fld="14" baseField="0" baseItem="1"/>
    <dataField name="Bezetting" fld="33" baseField="0" baseItem="1"/>
  </dataFields>
  <chartFormats count="3">
    <chartFormat chart="0" format="4" series="1">
      <pivotArea type="data" outline="0" fieldPosition="0">
        <references count="1">
          <reference field="4294967294" count="1" selected="0">
            <x v="0"/>
          </reference>
        </references>
      </pivotArea>
    </chartFormat>
    <chartFormat chart="0" format="5" series="1">
      <pivotArea type="data" outline="0" fieldPosition="0">
        <references count="1">
          <reference field="4294967294" count="1" selected="0">
            <x v="1"/>
          </reference>
        </references>
      </pivotArea>
    </chartFormat>
    <chartFormat chart="0" format="6">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A802F2B-86ED-420A-B885-4A156DD9F601}" name="Draaitabel17" cacheId="0" applyNumberFormats="0" applyBorderFormats="0" applyFontFormats="0" applyPatternFormats="0" applyAlignmentFormats="0" applyWidthHeightFormats="1" dataCaption="Waarden" updatedVersion="8" minRefreshableVersion="3" itemPrintTitles="1" createdVersion="6" indent="0" outline="1" outlineData="1" multipleFieldFilters="0" chartFormat="1">
  <location ref="X52:Y53" firstHeaderRow="0" firstDataRow="1" firstDataCol="0"/>
  <pivotFields count="60">
    <pivotField showAll="0">
      <items count="273">
        <item m="1" x="225"/>
        <item m="1" x="226"/>
        <item m="1" x="227"/>
        <item m="1" x="228"/>
        <item m="1" x="229"/>
        <item m="1" x="230"/>
        <item m="1" x="231"/>
        <item m="1" x="232"/>
        <item m="1" x="233"/>
        <item m="1" x="234"/>
        <item m="1" x="235"/>
        <item m="1" x="236"/>
        <item m="1" x="237"/>
        <item m="1" x="241"/>
        <item m="1" x="244"/>
        <item m="1" x="247"/>
        <item m="1" x="248"/>
        <item m="1" x="249"/>
        <item m="1" x="250"/>
        <item m="1" x="251"/>
        <item m="1" x="253"/>
        <item m="1" x="255"/>
        <item m="1" x="257"/>
        <item m="1" x="259"/>
        <item m="1" x="261"/>
        <item m="1" x="263"/>
        <item m="1" x="265"/>
        <item m="1" x="267"/>
        <item m="1" x="268"/>
        <item m="1" x="269"/>
        <item m="1" x="270"/>
        <item m="1" x="271"/>
        <item m="1" x="252"/>
        <item m="1" x="238"/>
        <item m="1" x="254"/>
        <item m="1" x="239"/>
        <item m="1" x="256"/>
        <item m="1" x="240"/>
        <item m="1" x="258"/>
        <item m="1" x="242"/>
        <item m="1" x="260"/>
        <item m="1" x="243"/>
        <item m="1" x="262"/>
        <item m="1" x="245"/>
        <item m="1" x="264"/>
        <item m="1" x="246"/>
        <item m="1" x="2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t="default"/>
      </items>
    </pivotField>
    <pivotField showAll="0">
      <items count="14">
        <item m="1" x="7"/>
        <item m="1" x="10"/>
        <item m="1" x="4"/>
        <item x="2"/>
        <item m="1" x="12"/>
        <item m="1" x="5"/>
        <item m="1" x="6"/>
        <item m="1" x="9"/>
        <item m="1" x="11"/>
        <item m="1" x="8"/>
        <item x="0"/>
        <item x="1"/>
        <item m="1" x="3"/>
        <item t="default"/>
      </items>
    </pivotField>
    <pivotField showAll="0">
      <items count="3">
        <item x="1"/>
        <item x="0"/>
        <item t="default"/>
      </items>
    </pivotField>
    <pivotField showAll="0">
      <items count="234">
        <item x="42"/>
        <item m="1" x="229"/>
        <item x="24"/>
        <item m="1" x="183"/>
        <item x="73"/>
        <item m="1" x="155"/>
        <item m="1" x="225"/>
        <item m="1" x="164"/>
        <item x="20"/>
        <item x="38"/>
        <item x="50"/>
        <item x="14"/>
        <item x="70"/>
        <item x="75"/>
        <item m="1" x="124"/>
        <item x="44"/>
        <item x="53"/>
        <item m="1" x="206"/>
        <item m="1" x="178"/>
        <item m="1" x="97"/>
        <item m="1" x="213"/>
        <item m="1" x="86"/>
        <item m="1" x="88"/>
        <item m="1" x="101"/>
        <item m="1" x="200"/>
        <item m="1" x="163"/>
        <item m="1" x="153"/>
        <item m="1" x="210"/>
        <item m="1" x="113"/>
        <item m="1" x="149"/>
        <item m="1" x="117"/>
        <item x="25"/>
        <item x="30"/>
        <item x="32"/>
        <item m="1" x="150"/>
        <item x="72"/>
        <item m="1" x="175"/>
        <item m="1" x="98"/>
        <item m="1" x="165"/>
        <item m="1" x="123"/>
        <item x="7"/>
        <item m="1" x="194"/>
        <item m="1" x="172"/>
        <item m="1" x="151"/>
        <item m="1" x="208"/>
        <item m="1" x="166"/>
        <item m="1" x="171"/>
        <item x="48"/>
        <item x="76"/>
        <item x="58"/>
        <item m="1" x="158"/>
        <item m="1" x="197"/>
        <item m="1" x="188"/>
        <item m="1" x="226"/>
        <item x="69"/>
        <item m="1" x="230"/>
        <item x="41"/>
        <item m="1" x="144"/>
        <item m="1" x="227"/>
        <item m="1" x="223"/>
        <item m="1" x="110"/>
        <item x="51"/>
        <item x="31"/>
        <item m="1" x="176"/>
        <item m="1" x="222"/>
        <item m="1" x="231"/>
        <item x="63"/>
        <item m="1" x="201"/>
        <item x="21"/>
        <item x="19"/>
        <item m="1" x="228"/>
        <item m="1" x="177"/>
        <item x="17"/>
        <item m="1" x="232"/>
        <item x="71"/>
        <item m="1" x="102"/>
        <item m="1" x="95"/>
        <item m="1" x="132"/>
        <item x="5"/>
        <item x="10"/>
        <item x="64"/>
        <item m="1" x="186"/>
        <item m="1" x="193"/>
        <item x="22"/>
        <item m="1" x="115"/>
        <item m="1" x="121"/>
        <item m="1" x="109"/>
        <item x="9"/>
        <item m="1" x="127"/>
        <item m="1" x="100"/>
        <item m="1" x="217"/>
        <item x="37"/>
        <item x="35"/>
        <item m="1" x="104"/>
        <item m="1" x="209"/>
        <item m="1" x="168"/>
        <item m="1" x="199"/>
        <item m="1" x="136"/>
        <item m="1" x="142"/>
        <item x="45"/>
        <item x="78"/>
        <item x="2"/>
        <item m="1" x="161"/>
        <item m="1" x="202"/>
        <item x="16"/>
        <item x="23"/>
        <item m="1" x="112"/>
        <item m="1" x="169"/>
        <item m="1" x="191"/>
        <item m="1" x="83"/>
        <item m="1" x="160"/>
        <item m="1" x="173"/>
        <item x="15"/>
        <item x="54"/>
        <item m="1" x="221"/>
        <item x="43"/>
        <item x="56"/>
        <item m="1" x="122"/>
        <item m="1" x="170"/>
        <item x="77"/>
        <item x="6"/>
        <item m="1" x="180"/>
        <item x="62"/>
        <item m="1" x="141"/>
        <item m="1" x="128"/>
        <item m="1" x="96"/>
        <item m="1" x="114"/>
        <item m="1" x="125"/>
        <item m="1" x="143"/>
        <item m="1" x="192"/>
        <item m="1" x="145"/>
        <item m="1" x="204"/>
        <item x="40"/>
        <item m="1" x="120"/>
        <item x="49"/>
        <item m="1" x="214"/>
        <item m="1" x="108"/>
        <item m="1" x="89"/>
        <item x="4"/>
        <item m="1" x="179"/>
        <item m="1" x="207"/>
        <item m="1" x="94"/>
        <item m="1" x="134"/>
        <item m="1" x="146"/>
        <item x="12"/>
        <item m="1" x="162"/>
        <item m="1" x="116"/>
        <item m="1" x="92"/>
        <item m="1" x="81"/>
        <item m="1" x="137"/>
        <item x="1"/>
        <item m="1" x="159"/>
        <item m="1" x="107"/>
        <item x="60"/>
        <item m="1" x="111"/>
        <item m="1" x="126"/>
        <item m="1" x="82"/>
        <item m="1" x="103"/>
        <item m="1" x="119"/>
        <item m="1" x="152"/>
        <item m="1" x="174"/>
        <item m="1" x="154"/>
        <item m="1" x="147"/>
        <item x="27"/>
        <item x="57"/>
        <item x="59"/>
        <item m="1" x="148"/>
        <item m="1" x="187"/>
        <item x="18"/>
        <item x="66"/>
        <item x="74"/>
        <item m="1" x="85"/>
        <item m="1" x="84"/>
        <item m="1" x="130"/>
        <item x="3"/>
        <item m="1" x="157"/>
        <item m="1" x="156"/>
        <item m="1" x="196"/>
        <item m="1" x="135"/>
        <item x="79"/>
        <item x="26"/>
        <item x="67"/>
        <item x="8"/>
        <item x="68"/>
        <item x="29"/>
        <item m="1" x="91"/>
        <item m="1" x="90"/>
        <item x="13"/>
        <item m="1" x="185"/>
        <item m="1" x="133"/>
        <item x="0"/>
        <item m="1" x="211"/>
        <item x="46"/>
        <item x="65"/>
        <item m="1" x="87"/>
        <item m="1" x="105"/>
        <item m="1" x="118"/>
        <item m="1" x="182"/>
        <item m="1" x="195"/>
        <item m="1" x="167"/>
        <item m="1" x="99"/>
        <item m="1" x="215"/>
        <item m="1" x="138"/>
        <item m="1" x="220"/>
        <item x="61"/>
        <item m="1" x="198"/>
        <item m="1" x="212"/>
        <item m="1" x="216"/>
        <item m="1" x="205"/>
        <item m="1" x="189"/>
        <item m="1" x="181"/>
        <item m="1" x="106"/>
        <item m="1" x="203"/>
        <item m="1" x="218"/>
        <item m="1" x="129"/>
        <item x="11"/>
        <item m="1" x="224"/>
        <item x="55"/>
        <item x="47"/>
        <item x="28"/>
        <item m="1" x="190"/>
        <item m="1" x="139"/>
        <item m="1" x="184"/>
        <item m="1" x="140"/>
        <item x="39"/>
        <item x="36"/>
        <item x="33"/>
        <item x="34"/>
        <item m="1" x="219"/>
        <item x="52"/>
        <item m="1" x="131"/>
        <item m="1" x="93"/>
        <item m="1" x="80"/>
        <item t="default"/>
      </items>
    </pivotField>
    <pivotField numFmtId="164" showAll="0">
      <items count="27">
        <item m="1" x="18"/>
        <item m="1" x="23"/>
        <item m="1" x="20"/>
        <item m="1" x="25"/>
        <item m="1" x="19"/>
        <item m="1" x="24"/>
        <item m="1" x="17"/>
        <item m="1" x="22"/>
        <item m="1" x="15"/>
        <item m="1" x="16"/>
        <item m="1" x="21"/>
        <item m="1" x="2"/>
        <item m="1" x="3"/>
        <item m="1" x="4"/>
        <item m="1" x="5"/>
        <item m="1" x="6"/>
        <item m="1" x="7"/>
        <item m="1" x="8"/>
        <item m="1" x="9"/>
        <item m="1" x="10"/>
        <item m="1" x="11"/>
        <item m="1" x="12"/>
        <item m="1" x="13"/>
        <item m="1" x="14"/>
        <item x="0"/>
        <item x="1"/>
        <item t="default"/>
      </items>
    </pivotField>
    <pivotField showAll="0">
      <items count="104">
        <item m="1" x="11"/>
        <item x="0"/>
        <item m="1" x="43"/>
        <item m="1" x="40"/>
        <item m="1" x="96"/>
        <item m="1" x="73"/>
        <item m="1" x="15"/>
        <item m="1" x="78"/>
        <item m="1" x="87"/>
        <item m="1" x="54"/>
        <item m="1" x="10"/>
        <item m="1" x="39"/>
        <item m="1" x="89"/>
        <item m="1" x="57"/>
        <item m="1" x="51"/>
        <item m="1" x="56"/>
        <item m="1" x="50"/>
        <item m="1" x="45"/>
        <item m="1" x="8"/>
        <item m="1" x="63"/>
        <item m="1" x="67"/>
        <item m="1" x="44"/>
        <item m="1" x="47"/>
        <item m="1" x="92"/>
        <item m="1" x="93"/>
        <item m="1" x="95"/>
        <item m="1" x="61"/>
        <item m="1" x="32"/>
        <item m="1" x="3"/>
        <item m="1" x="69"/>
        <item m="1" x="65"/>
        <item m="1" x="60"/>
        <item m="1" x="52"/>
        <item m="1" x="48"/>
        <item m="1" x="41"/>
        <item m="1" x="37"/>
        <item m="1" x="31"/>
        <item m="1" x="27"/>
        <item m="1" x="28"/>
        <item m="1" x="24"/>
        <item m="1" x="19"/>
        <item m="1" x="83"/>
        <item m="1" x="91"/>
        <item m="1" x="79"/>
        <item m="1" x="59"/>
        <item m="1" x="85"/>
        <item m="1" x="36"/>
        <item m="1" x="14"/>
        <item m="1" x="101"/>
        <item m="1" x="82"/>
        <item m="1" x="64"/>
        <item m="1" x="72"/>
        <item m="1" x="99"/>
        <item m="1" x="49"/>
        <item m="1" x="13"/>
        <item m="1" x="53"/>
        <item x="1"/>
        <item m="1" x="100"/>
        <item m="1" x="34"/>
        <item m="1" x="86"/>
        <item m="1" x="62"/>
        <item m="1" x="88"/>
        <item m="1" x="80"/>
        <item m="1" x="46"/>
        <item m="1" x="94"/>
        <item m="1" x="21"/>
        <item m="1" x="77"/>
        <item m="1" x="16"/>
        <item m="1" x="38"/>
        <item m="1" x="9"/>
        <item m="1" x="17"/>
        <item m="1" x="30"/>
        <item m="1" x="5"/>
        <item m="1" x="66"/>
        <item m="1" x="58"/>
        <item m="1" x="20"/>
        <item m="1" x="84"/>
        <item m="1" x="70"/>
        <item m="1" x="23"/>
        <item m="1" x="25"/>
        <item m="1" x="6"/>
        <item m="1" x="98"/>
        <item m="1" x="90"/>
        <item m="1" x="76"/>
        <item m="1" x="42"/>
        <item m="1" x="35"/>
        <item m="1" x="75"/>
        <item m="1" x="71"/>
        <item m="1" x="12"/>
        <item m="1" x="26"/>
        <item m="1" x="22"/>
        <item m="1" x="81"/>
        <item m="1" x="102"/>
        <item m="1" x="68"/>
        <item m="1" x="55"/>
        <item m="1" x="7"/>
        <item m="1" x="97"/>
        <item m="1" x="29"/>
        <item m="1" x="4"/>
        <item m="1" x="18"/>
        <item m="1" x="74"/>
        <item m="1" x="33"/>
        <item m="1" x="2"/>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9" showAll="0"/>
    <pivotField showAll="0"/>
    <pivotField numFmtId="9" showAll="0"/>
    <pivotField numFmtId="9"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dataFields count="2">
    <dataField name="Capaciteit " fld="11" baseField="0" baseItem="0"/>
    <dataField name="Bezetting " fld="30" baseField="0" baseItem="0"/>
  </dataFields>
  <chartFormats count="4">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pivotArea type="data" outline="0" fieldPosition="0">
        <references count="1">
          <reference field="4294967294" count="1" selected="0">
            <x v="0"/>
          </reference>
        </references>
      </pivotArea>
    </chartFormat>
    <chartFormat chart="0" format="3">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A3BBCB1-3E22-4C6C-B332-05D8C38DBA6E}" name="Draaitabel14" cacheId="0" applyNumberFormats="0" applyBorderFormats="0" applyFontFormats="0" applyPatternFormats="0" applyAlignmentFormats="0" applyWidthHeightFormats="1" dataCaption="Waarden" updatedVersion="8" minRefreshableVersion="3" itemPrintTitles="1" createdVersion="6" indent="0" outline="1" outlineData="1" multipleFieldFilters="0" chartFormat="5">
  <location ref="R33:S34" firstHeaderRow="0" firstDataRow="1" firstDataCol="0"/>
  <pivotFields count="60">
    <pivotField showAll="0">
      <items count="273">
        <item m="1" x="225"/>
        <item m="1" x="226"/>
        <item m="1" x="227"/>
        <item m="1" x="228"/>
        <item m="1" x="229"/>
        <item m="1" x="230"/>
        <item m="1" x="231"/>
        <item m="1" x="232"/>
        <item m="1" x="233"/>
        <item m="1" x="234"/>
        <item m="1" x="235"/>
        <item m="1" x="236"/>
        <item m="1" x="237"/>
        <item m="1" x="241"/>
        <item m="1" x="244"/>
        <item m="1" x="247"/>
        <item m="1" x="248"/>
        <item m="1" x="249"/>
        <item m="1" x="250"/>
        <item m="1" x="251"/>
        <item m="1" x="253"/>
        <item m="1" x="255"/>
        <item m="1" x="257"/>
        <item m="1" x="259"/>
        <item m="1" x="261"/>
        <item m="1" x="263"/>
        <item m="1" x="265"/>
        <item m="1" x="267"/>
        <item m="1" x="268"/>
        <item m="1" x="269"/>
        <item m="1" x="270"/>
        <item m="1" x="271"/>
        <item m="1" x="252"/>
        <item m="1" x="238"/>
        <item m="1" x="254"/>
        <item m="1" x="239"/>
        <item m="1" x="256"/>
        <item m="1" x="240"/>
        <item m="1" x="258"/>
        <item m="1" x="242"/>
        <item m="1" x="260"/>
        <item m="1" x="243"/>
        <item m="1" x="262"/>
        <item m="1" x="245"/>
        <item m="1" x="264"/>
        <item m="1" x="246"/>
        <item m="1" x="2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t="default"/>
      </items>
    </pivotField>
    <pivotField showAll="0">
      <items count="14">
        <item m="1" x="7"/>
        <item m="1" x="10"/>
        <item m="1" x="4"/>
        <item x="2"/>
        <item m="1" x="12"/>
        <item m="1" x="5"/>
        <item m="1" x="6"/>
        <item m="1" x="9"/>
        <item m="1" x="11"/>
        <item m="1" x="8"/>
        <item x="0"/>
        <item x="1"/>
        <item m="1" x="3"/>
        <item t="default"/>
      </items>
    </pivotField>
    <pivotField showAll="0">
      <items count="3">
        <item x="1"/>
        <item x="0"/>
        <item t="default"/>
      </items>
    </pivotField>
    <pivotField showAll="0">
      <items count="234">
        <item x="42"/>
        <item m="1" x="229"/>
        <item x="24"/>
        <item m="1" x="183"/>
        <item x="73"/>
        <item m="1" x="155"/>
        <item m="1" x="225"/>
        <item m="1" x="164"/>
        <item x="20"/>
        <item x="38"/>
        <item x="50"/>
        <item x="14"/>
        <item x="70"/>
        <item x="75"/>
        <item m="1" x="124"/>
        <item x="44"/>
        <item x="53"/>
        <item m="1" x="206"/>
        <item m="1" x="178"/>
        <item m="1" x="97"/>
        <item m="1" x="213"/>
        <item m="1" x="86"/>
        <item m="1" x="88"/>
        <item m="1" x="101"/>
        <item m="1" x="200"/>
        <item m="1" x="163"/>
        <item m="1" x="153"/>
        <item m="1" x="210"/>
        <item m="1" x="113"/>
        <item m="1" x="149"/>
        <item m="1" x="117"/>
        <item x="25"/>
        <item x="30"/>
        <item x="32"/>
        <item m="1" x="150"/>
        <item x="72"/>
        <item m="1" x="175"/>
        <item m="1" x="98"/>
        <item m="1" x="165"/>
        <item m="1" x="123"/>
        <item x="7"/>
        <item m="1" x="194"/>
        <item m="1" x="172"/>
        <item m="1" x="151"/>
        <item m="1" x="208"/>
        <item m="1" x="166"/>
        <item m="1" x="171"/>
        <item x="48"/>
        <item x="76"/>
        <item x="58"/>
        <item m="1" x="158"/>
        <item m="1" x="197"/>
        <item m="1" x="188"/>
        <item m="1" x="226"/>
        <item x="69"/>
        <item m="1" x="230"/>
        <item x="41"/>
        <item m="1" x="144"/>
        <item m="1" x="227"/>
        <item m="1" x="223"/>
        <item m="1" x="110"/>
        <item x="51"/>
        <item x="31"/>
        <item m="1" x="176"/>
        <item m="1" x="222"/>
        <item m="1" x="231"/>
        <item x="63"/>
        <item m="1" x="201"/>
        <item x="21"/>
        <item x="19"/>
        <item m="1" x="228"/>
        <item m="1" x="177"/>
        <item x="17"/>
        <item m="1" x="232"/>
        <item x="71"/>
        <item m="1" x="102"/>
        <item m="1" x="95"/>
        <item m="1" x="132"/>
        <item x="5"/>
        <item x="10"/>
        <item x="64"/>
        <item m="1" x="186"/>
        <item m="1" x="193"/>
        <item x="22"/>
        <item m="1" x="115"/>
        <item m="1" x="121"/>
        <item m="1" x="109"/>
        <item x="9"/>
        <item m="1" x="127"/>
        <item m="1" x="100"/>
        <item m="1" x="217"/>
        <item x="37"/>
        <item x="35"/>
        <item m="1" x="104"/>
        <item m="1" x="209"/>
        <item m="1" x="168"/>
        <item m="1" x="199"/>
        <item m="1" x="136"/>
        <item m="1" x="142"/>
        <item x="45"/>
        <item x="78"/>
        <item x="2"/>
        <item m="1" x="161"/>
        <item m="1" x="202"/>
        <item x="16"/>
        <item x="23"/>
        <item m="1" x="112"/>
        <item m="1" x="169"/>
        <item m="1" x="191"/>
        <item m="1" x="83"/>
        <item m="1" x="160"/>
        <item m="1" x="173"/>
        <item x="15"/>
        <item x="54"/>
        <item m="1" x="221"/>
        <item x="43"/>
        <item x="56"/>
        <item m="1" x="122"/>
        <item m="1" x="170"/>
        <item x="77"/>
        <item x="6"/>
        <item m="1" x="180"/>
        <item x="62"/>
        <item m="1" x="141"/>
        <item m="1" x="128"/>
        <item m="1" x="96"/>
        <item m="1" x="114"/>
        <item m="1" x="125"/>
        <item m="1" x="143"/>
        <item m="1" x="192"/>
        <item m="1" x="145"/>
        <item m="1" x="204"/>
        <item x="40"/>
        <item m="1" x="120"/>
        <item x="49"/>
        <item m="1" x="214"/>
        <item m="1" x="108"/>
        <item m="1" x="89"/>
        <item x="4"/>
        <item m="1" x="179"/>
        <item m="1" x="207"/>
        <item m="1" x="94"/>
        <item m="1" x="134"/>
        <item m="1" x="146"/>
        <item x="12"/>
        <item m="1" x="162"/>
        <item m="1" x="116"/>
        <item m="1" x="92"/>
        <item m="1" x="81"/>
        <item m="1" x="137"/>
        <item x="1"/>
        <item m="1" x="159"/>
        <item m="1" x="107"/>
        <item x="60"/>
        <item m="1" x="111"/>
        <item m="1" x="126"/>
        <item m="1" x="82"/>
        <item m="1" x="103"/>
        <item m="1" x="119"/>
        <item m="1" x="152"/>
        <item m="1" x="174"/>
        <item m="1" x="154"/>
        <item m="1" x="147"/>
        <item x="27"/>
        <item x="57"/>
        <item x="59"/>
        <item m="1" x="148"/>
        <item m="1" x="187"/>
        <item x="18"/>
        <item x="66"/>
        <item x="74"/>
        <item m="1" x="85"/>
        <item m="1" x="84"/>
        <item m="1" x="130"/>
        <item x="3"/>
        <item m="1" x="157"/>
        <item m="1" x="156"/>
        <item m="1" x="196"/>
        <item m="1" x="135"/>
        <item x="79"/>
        <item x="26"/>
        <item x="67"/>
        <item x="8"/>
        <item x="68"/>
        <item x="29"/>
        <item m="1" x="91"/>
        <item m="1" x="90"/>
        <item x="13"/>
        <item m="1" x="185"/>
        <item m="1" x="133"/>
        <item x="0"/>
        <item m="1" x="211"/>
        <item x="46"/>
        <item x="65"/>
        <item m="1" x="87"/>
        <item m="1" x="105"/>
        <item m="1" x="118"/>
        <item m="1" x="182"/>
        <item m="1" x="195"/>
        <item m="1" x="167"/>
        <item m="1" x="99"/>
        <item m="1" x="215"/>
        <item m="1" x="138"/>
        <item m="1" x="220"/>
        <item x="61"/>
        <item m="1" x="198"/>
        <item m="1" x="212"/>
        <item m="1" x="216"/>
        <item m="1" x="205"/>
        <item m="1" x="189"/>
        <item m="1" x="181"/>
        <item m="1" x="106"/>
        <item m="1" x="203"/>
        <item m="1" x="218"/>
        <item m="1" x="129"/>
        <item x="11"/>
        <item m="1" x="224"/>
        <item x="55"/>
        <item x="47"/>
        <item x="28"/>
        <item m="1" x="190"/>
        <item m="1" x="139"/>
        <item m="1" x="184"/>
        <item m="1" x="140"/>
        <item x="39"/>
        <item x="36"/>
        <item x="33"/>
        <item x="34"/>
        <item m="1" x="219"/>
        <item x="52"/>
        <item m="1" x="131"/>
        <item m="1" x="93"/>
        <item m="1" x="80"/>
        <item t="default"/>
      </items>
    </pivotField>
    <pivotField numFmtId="164" showAll="0">
      <items count="27">
        <item m="1" x="18"/>
        <item m="1" x="23"/>
        <item m="1" x="20"/>
        <item m="1" x="25"/>
        <item m="1" x="19"/>
        <item m="1" x="24"/>
        <item m="1" x="17"/>
        <item m="1" x="22"/>
        <item m="1" x="15"/>
        <item m="1" x="16"/>
        <item m="1" x="21"/>
        <item m="1" x="2"/>
        <item m="1" x="3"/>
        <item m="1" x="4"/>
        <item m="1" x="5"/>
        <item m="1" x="6"/>
        <item m="1" x="7"/>
        <item m="1" x="8"/>
        <item m="1" x="9"/>
        <item m="1" x="10"/>
        <item m="1" x="11"/>
        <item m="1" x="12"/>
        <item m="1" x="13"/>
        <item m="1" x="14"/>
        <item x="0"/>
        <item x="1"/>
        <item t="default"/>
      </items>
    </pivotField>
    <pivotField showAll="0">
      <items count="104">
        <item m="1" x="11"/>
        <item x="0"/>
        <item m="1" x="43"/>
        <item m="1" x="40"/>
        <item m="1" x="96"/>
        <item m="1" x="73"/>
        <item m="1" x="15"/>
        <item m="1" x="78"/>
        <item m="1" x="87"/>
        <item m="1" x="54"/>
        <item m="1" x="10"/>
        <item m="1" x="39"/>
        <item m="1" x="89"/>
        <item m="1" x="57"/>
        <item m="1" x="51"/>
        <item m="1" x="56"/>
        <item m="1" x="50"/>
        <item m="1" x="45"/>
        <item m="1" x="8"/>
        <item m="1" x="63"/>
        <item m="1" x="67"/>
        <item m="1" x="44"/>
        <item m="1" x="47"/>
        <item m="1" x="92"/>
        <item m="1" x="93"/>
        <item m="1" x="95"/>
        <item m="1" x="61"/>
        <item m="1" x="32"/>
        <item m="1" x="3"/>
        <item m="1" x="69"/>
        <item m="1" x="65"/>
        <item m="1" x="60"/>
        <item m="1" x="52"/>
        <item m="1" x="48"/>
        <item m="1" x="41"/>
        <item m="1" x="37"/>
        <item m="1" x="31"/>
        <item m="1" x="27"/>
        <item m="1" x="28"/>
        <item m="1" x="24"/>
        <item m="1" x="19"/>
        <item m="1" x="83"/>
        <item m="1" x="91"/>
        <item m="1" x="79"/>
        <item m="1" x="59"/>
        <item m="1" x="85"/>
        <item m="1" x="36"/>
        <item m="1" x="14"/>
        <item m="1" x="101"/>
        <item m="1" x="82"/>
        <item m="1" x="64"/>
        <item m="1" x="72"/>
        <item m="1" x="99"/>
        <item m="1" x="49"/>
        <item m="1" x="13"/>
        <item m="1" x="53"/>
        <item x="1"/>
        <item m="1" x="100"/>
        <item m="1" x="34"/>
        <item m="1" x="86"/>
        <item m="1" x="62"/>
        <item m="1" x="88"/>
        <item m="1" x="80"/>
        <item m="1" x="46"/>
        <item m="1" x="94"/>
        <item m="1" x="21"/>
        <item m="1" x="77"/>
        <item m="1" x="16"/>
        <item m="1" x="38"/>
        <item m="1" x="9"/>
        <item m="1" x="17"/>
        <item m="1" x="30"/>
        <item m="1" x="5"/>
        <item m="1" x="66"/>
        <item m="1" x="58"/>
        <item m="1" x="20"/>
        <item m="1" x="84"/>
        <item m="1" x="70"/>
        <item m="1" x="23"/>
        <item m="1" x="25"/>
        <item m="1" x="6"/>
        <item m="1" x="98"/>
        <item m="1" x="90"/>
        <item m="1" x="76"/>
        <item m="1" x="42"/>
        <item m="1" x="35"/>
        <item m="1" x="75"/>
        <item m="1" x="71"/>
        <item m="1" x="12"/>
        <item m="1" x="26"/>
        <item m="1" x="22"/>
        <item m="1" x="81"/>
        <item m="1" x="102"/>
        <item m="1" x="68"/>
        <item m="1" x="55"/>
        <item m="1" x="7"/>
        <item m="1" x="97"/>
        <item m="1" x="29"/>
        <item m="1" x="4"/>
        <item m="1" x="18"/>
        <item m="1" x="74"/>
        <item m="1" x="33"/>
        <item m="1" x="2"/>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9" showAll="0"/>
    <pivotField showAll="0"/>
    <pivotField numFmtId="9" showAll="0"/>
    <pivotField numFmtId="9"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dataFields count="2">
    <dataField name="Capaciteit " fld="10" baseField="0" baseItem="0"/>
    <dataField name="Bezetting " fld="29" baseField="0" baseItem="0"/>
  </dataFields>
  <chartFormats count="3">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4E124DC-5249-4FC5-8C80-C56D7BEF561D}" name="Draaitabel18" cacheId="0" applyNumberFormats="0" applyBorderFormats="0" applyFontFormats="0" applyPatternFormats="0" applyAlignmentFormats="0" applyWidthHeightFormats="1" dataCaption="Waarden" updatedVersion="8" minRefreshableVersion="3" itemPrintTitles="1" createdVersion="6" indent="0" outline="1" outlineData="1" multipleFieldFilters="0" chartFormat="1">
  <location ref="R72:S73" firstHeaderRow="0" firstDataRow="1" firstDataCol="0"/>
  <pivotFields count="60">
    <pivotField showAll="0">
      <items count="273">
        <item m="1" x="225"/>
        <item m="1" x="226"/>
        <item m="1" x="227"/>
        <item m="1" x="228"/>
        <item m="1" x="229"/>
        <item m="1" x="230"/>
        <item m="1" x="231"/>
        <item m="1" x="232"/>
        <item m="1" x="233"/>
        <item m="1" x="234"/>
        <item m="1" x="235"/>
        <item m="1" x="236"/>
        <item m="1" x="237"/>
        <item m="1" x="241"/>
        <item m="1" x="244"/>
        <item m="1" x="247"/>
        <item m="1" x="248"/>
        <item m="1" x="249"/>
        <item m="1" x="250"/>
        <item m="1" x="251"/>
        <item m="1" x="253"/>
        <item m="1" x="255"/>
        <item m="1" x="257"/>
        <item m="1" x="259"/>
        <item m="1" x="261"/>
        <item m="1" x="263"/>
        <item m="1" x="265"/>
        <item m="1" x="267"/>
        <item m="1" x="268"/>
        <item m="1" x="269"/>
        <item m="1" x="270"/>
        <item m="1" x="271"/>
        <item m="1" x="252"/>
        <item m="1" x="238"/>
        <item m="1" x="254"/>
        <item m="1" x="239"/>
        <item m="1" x="256"/>
        <item m="1" x="240"/>
        <item m="1" x="258"/>
        <item m="1" x="242"/>
        <item m="1" x="260"/>
        <item m="1" x="243"/>
        <item m="1" x="262"/>
        <item m="1" x="245"/>
        <item m="1" x="264"/>
        <item m="1" x="246"/>
        <item m="1" x="2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t="default"/>
      </items>
    </pivotField>
    <pivotField showAll="0">
      <items count="14">
        <item m="1" x="7"/>
        <item m="1" x="10"/>
        <item m="1" x="4"/>
        <item x="2"/>
        <item m="1" x="12"/>
        <item m="1" x="5"/>
        <item m="1" x="6"/>
        <item m="1" x="9"/>
        <item m="1" x="11"/>
        <item m="1" x="8"/>
        <item x="0"/>
        <item x="1"/>
        <item m="1" x="3"/>
        <item t="default"/>
      </items>
    </pivotField>
    <pivotField showAll="0">
      <items count="3">
        <item x="1"/>
        <item x="0"/>
        <item t="default"/>
      </items>
    </pivotField>
    <pivotField showAll="0">
      <items count="234">
        <item x="42"/>
        <item m="1" x="229"/>
        <item x="24"/>
        <item m="1" x="183"/>
        <item x="73"/>
        <item m="1" x="155"/>
        <item m="1" x="225"/>
        <item m="1" x="164"/>
        <item x="20"/>
        <item x="38"/>
        <item x="50"/>
        <item x="14"/>
        <item x="70"/>
        <item x="75"/>
        <item m="1" x="124"/>
        <item x="44"/>
        <item x="53"/>
        <item m="1" x="206"/>
        <item m="1" x="178"/>
        <item m="1" x="97"/>
        <item m="1" x="213"/>
        <item m="1" x="86"/>
        <item m="1" x="88"/>
        <item m="1" x="101"/>
        <item m="1" x="200"/>
        <item m="1" x="163"/>
        <item m="1" x="153"/>
        <item m="1" x="210"/>
        <item m="1" x="113"/>
        <item m="1" x="149"/>
        <item m="1" x="117"/>
        <item x="25"/>
        <item x="30"/>
        <item x="32"/>
        <item m="1" x="150"/>
        <item x="72"/>
        <item m="1" x="175"/>
        <item m="1" x="98"/>
        <item m="1" x="165"/>
        <item m="1" x="123"/>
        <item x="7"/>
        <item m="1" x="194"/>
        <item m="1" x="172"/>
        <item m="1" x="151"/>
        <item m="1" x="208"/>
        <item m="1" x="166"/>
        <item m="1" x="171"/>
        <item x="48"/>
        <item x="76"/>
        <item x="58"/>
        <item m="1" x="158"/>
        <item m="1" x="197"/>
        <item m="1" x="188"/>
        <item m="1" x="226"/>
        <item x="69"/>
        <item m="1" x="230"/>
        <item x="41"/>
        <item m="1" x="144"/>
        <item m="1" x="227"/>
        <item m="1" x="223"/>
        <item m="1" x="110"/>
        <item x="51"/>
        <item x="31"/>
        <item m="1" x="176"/>
        <item m="1" x="222"/>
        <item m="1" x="231"/>
        <item x="63"/>
        <item m="1" x="201"/>
        <item x="21"/>
        <item x="19"/>
        <item m="1" x="228"/>
        <item m="1" x="177"/>
        <item x="17"/>
        <item m="1" x="232"/>
        <item x="71"/>
        <item m="1" x="102"/>
        <item m="1" x="95"/>
        <item m="1" x="132"/>
        <item x="5"/>
        <item x="10"/>
        <item x="64"/>
        <item m="1" x="186"/>
        <item m="1" x="193"/>
        <item x="22"/>
        <item m="1" x="115"/>
        <item m="1" x="121"/>
        <item m="1" x="109"/>
        <item x="9"/>
        <item m="1" x="127"/>
        <item m="1" x="100"/>
        <item m="1" x="217"/>
        <item x="37"/>
        <item x="35"/>
        <item m="1" x="104"/>
        <item m="1" x="209"/>
        <item m="1" x="168"/>
        <item m="1" x="199"/>
        <item m="1" x="136"/>
        <item m="1" x="142"/>
        <item x="45"/>
        <item x="78"/>
        <item x="2"/>
        <item m="1" x="161"/>
        <item m="1" x="202"/>
        <item x="16"/>
        <item x="23"/>
        <item m="1" x="112"/>
        <item m="1" x="169"/>
        <item m="1" x="191"/>
        <item m="1" x="83"/>
        <item m="1" x="160"/>
        <item m="1" x="173"/>
        <item x="15"/>
        <item x="54"/>
        <item m="1" x="221"/>
        <item x="43"/>
        <item x="56"/>
        <item m="1" x="122"/>
        <item m="1" x="170"/>
        <item x="77"/>
        <item x="6"/>
        <item m="1" x="180"/>
        <item x="62"/>
        <item m="1" x="141"/>
        <item m="1" x="128"/>
        <item m="1" x="96"/>
        <item m="1" x="114"/>
        <item m="1" x="125"/>
        <item m="1" x="143"/>
        <item m="1" x="192"/>
        <item m="1" x="145"/>
        <item m="1" x="204"/>
        <item x="40"/>
        <item m="1" x="120"/>
        <item x="49"/>
        <item m="1" x="214"/>
        <item m="1" x="108"/>
        <item m="1" x="89"/>
        <item x="4"/>
        <item m="1" x="179"/>
        <item m="1" x="207"/>
        <item m="1" x="94"/>
        <item m="1" x="134"/>
        <item m="1" x="146"/>
        <item x="12"/>
        <item m="1" x="162"/>
        <item m="1" x="116"/>
        <item m="1" x="92"/>
        <item m="1" x="81"/>
        <item m="1" x="137"/>
        <item x="1"/>
        <item m="1" x="159"/>
        <item m="1" x="107"/>
        <item x="60"/>
        <item m="1" x="111"/>
        <item m="1" x="126"/>
        <item m="1" x="82"/>
        <item m="1" x="103"/>
        <item m="1" x="119"/>
        <item m="1" x="152"/>
        <item m="1" x="174"/>
        <item m="1" x="154"/>
        <item m="1" x="147"/>
        <item x="27"/>
        <item x="57"/>
        <item x="59"/>
        <item m="1" x="148"/>
        <item m="1" x="187"/>
        <item x="18"/>
        <item x="66"/>
        <item x="74"/>
        <item m="1" x="85"/>
        <item m="1" x="84"/>
        <item m="1" x="130"/>
        <item x="3"/>
        <item m="1" x="157"/>
        <item m="1" x="156"/>
        <item m="1" x="196"/>
        <item m="1" x="135"/>
        <item x="79"/>
        <item x="26"/>
        <item x="67"/>
        <item x="8"/>
        <item x="68"/>
        <item x="29"/>
        <item m="1" x="91"/>
        <item m="1" x="90"/>
        <item x="13"/>
        <item m="1" x="185"/>
        <item m="1" x="133"/>
        <item x="0"/>
        <item m="1" x="211"/>
        <item x="46"/>
        <item x="65"/>
        <item m="1" x="87"/>
        <item m="1" x="105"/>
        <item m="1" x="118"/>
        <item m="1" x="182"/>
        <item m="1" x="195"/>
        <item m="1" x="167"/>
        <item m="1" x="99"/>
        <item m="1" x="215"/>
        <item m="1" x="138"/>
        <item m="1" x="220"/>
        <item x="61"/>
        <item m="1" x="198"/>
        <item m="1" x="212"/>
        <item m="1" x="216"/>
        <item m="1" x="205"/>
        <item m="1" x="189"/>
        <item m="1" x="181"/>
        <item m="1" x="106"/>
        <item m="1" x="203"/>
        <item m="1" x="218"/>
        <item m="1" x="129"/>
        <item x="11"/>
        <item m="1" x="224"/>
        <item x="55"/>
        <item x="47"/>
        <item x="28"/>
        <item m="1" x="190"/>
        <item m="1" x="139"/>
        <item m="1" x="184"/>
        <item m="1" x="140"/>
        <item x="39"/>
        <item x="36"/>
        <item x="33"/>
        <item x="34"/>
        <item m="1" x="219"/>
        <item x="52"/>
        <item m="1" x="131"/>
        <item m="1" x="93"/>
        <item m="1" x="80"/>
        <item t="default"/>
      </items>
    </pivotField>
    <pivotField numFmtId="164" showAll="0">
      <items count="27">
        <item m="1" x="18"/>
        <item m="1" x="23"/>
        <item m="1" x="20"/>
        <item m="1" x="25"/>
        <item m="1" x="19"/>
        <item m="1" x="24"/>
        <item m="1" x="17"/>
        <item m="1" x="22"/>
        <item m="1" x="15"/>
        <item m="1" x="16"/>
        <item m="1" x="21"/>
        <item m="1" x="2"/>
        <item m="1" x="3"/>
        <item m="1" x="4"/>
        <item m="1" x="5"/>
        <item m="1" x="6"/>
        <item m="1" x="7"/>
        <item m="1" x="8"/>
        <item m="1" x="9"/>
        <item m="1" x="10"/>
        <item m="1" x="11"/>
        <item m="1" x="12"/>
        <item m="1" x="13"/>
        <item m="1" x="14"/>
        <item x="0"/>
        <item x="1"/>
        <item t="default"/>
      </items>
    </pivotField>
    <pivotField showAll="0">
      <items count="104">
        <item m="1" x="11"/>
        <item x="0"/>
        <item m="1" x="43"/>
        <item m="1" x="40"/>
        <item m="1" x="96"/>
        <item m="1" x="73"/>
        <item m="1" x="15"/>
        <item m="1" x="78"/>
        <item m="1" x="87"/>
        <item m="1" x="54"/>
        <item m="1" x="10"/>
        <item m="1" x="39"/>
        <item m="1" x="89"/>
        <item m="1" x="57"/>
        <item m="1" x="51"/>
        <item m="1" x="56"/>
        <item m="1" x="50"/>
        <item m="1" x="45"/>
        <item m="1" x="8"/>
        <item m="1" x="63"/>
        <item m="1" x="67"/>
        <item m="1" x="44"/>
        <item m="1" x="47"/>
        <item m="1" x="92"/>
        <item m="1" x="93"/>
        <item m="1" x="95"/>
        <item m="1" x="61"/>
        <item m="1" x="32"/>
        <item m="1" x="3"/>
        <item m="1" x="69"/>
        <item m="1" x="65"/>
        <item m="1" x="60"/>
        <item m="1" x="52"/>
        <item m="1" x="48"/>
        <item m="1" x="41"/>
        <item m="1" x="37"/>
        <item m="1" x="31"/>
        <item m="1" x="27"/>
        <item m="1" x="28"/>
        <item m="1" x="24"/>
        <item m="1" x="19"/>
        <item m="1" x="83"/>
        <item m="1" x="91"/>
        <item m="1" x="79"/>
        <item m="1" x="59"/>
        <item m="1" x="85"/>
        <item m="1" x="36"/>
        <item m="1" x="14"/>
        <item m="1" x="101"/>
        <item m="1" x="82"/>
        <item m="1" x="64"/>
        <item m="1" x="72"/>
        <item m="1" x="99"/>
        <item m="1" x="49"/>
        <item m="1" x="13"/>
        <item m="1" x="53"/>
        <item x="1"/>
        <item m="1" x="100"/>
        <item m="1" x="34"/>
        <item m="1" x="86"/>
        <item m="1" x="62"/>
        <item m="1" x="88"/>
        <item m="1" x="80"/>
        <item m="1" x="46"/>
        <item m="1" x="94"/>
        <item m="1" x="21"/>
        <item m="1" x="77"/>
        <item m="1" x="16"/>
        <item m="1" x="38"/>
        <item m="1" x="9"/>
        <item m="1" x="17"/>
        <item m="1" x="30"/>
        <item m="1" x="5"/>
        <item m="1" x="66"/>
        <item m="1" x="58"/>
        <item m="1" x="20"/>
        <item m="1" x="84"/>
        <item m="1" x="70"/>
        <item m="1" x="23"/>
        <item m="1" x="25"/>
        <item m="1" x="6"/>
        <item m="1" x="98"/>
        <item m="1" x="90"/>
        <item m="1" x="76"/>
        <item m="1" x="42"/>
        <item m="1" x="35"/>
        <item m="1" x="75"/>
        <item m="1" x="71"/>
        <item m="1" x="12"/>
        <item m="1" x="26"/>
        <item m="1" x="22"/>
        <item m="1" x="81"/>
        <item m="1" x="102"/>
        <item m="1" x="68"/>
        <item m="1" x="55"/>
        <item m="1" x="7"/>
        <item m="1" x="97"/>
        <item m="1" x="29"/>
        <item m="1" x="4"/>
        <item m="1" x="18"/>
        <item m="1" x="74"/>
        <item m="1" x="33"/>
        <item m="1" x="2"/>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9" showAll="0"/>
    <pivotField showAll="0"/>
    <pivotField numFmtId="9" showAll="0"/>
    <pivotField numFmtId="9"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dataFields count="2">
    <dataField name="Capaciteit " fld="13" baseField="0" baseItem="0"/>
    <dataField name="Bezetting " fld="32" baseField="0" baseItem="0"/>
  </dataField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888A424-B4CA-4CDA-8CA8-8F085A3C831E}" name="Draaitabel15" cacheId="0" applyNumberFormats="0" applyBorderFormats="0" applyFontFormats="0" applyPatternFormats="0" applyAlignmentFormats="0" applyWidthHeightFormats="1" dataCaption="Waarden" updatedVersion="8" minRefreshableVersion="3" itemPrintTitles="1" createdVersion="6" indent="0" outline="1" outlineData="1" multipleFieldFilters="0" chartFormat="1">
  <location ref="X33:Y34" firstHeaderRow="0" firstDataRow="1" firstDataCol="0"/>
  <pivotFields count="60">
    <pivotField showAll="0">
      <items count="273">
        <item m="1" x="225"/>
        <item m="1" x="226"/>
        <item m="1" x="227"/>
        <item m="1" x="228"/>
        <item m="1" x="229"/>
        <item m="1" x="230"/>
        <item m="1" x="231"/>
        <item m="1" x="232"/>
        <item m="1" x="233"/>
        <item m="1" x="234"/>
        <item m="1" x="235"/>
        <item m="1" x="236"/>
        <item m="1" x="237"/>
        <item m="1" x="241"/>
        <item m="1" x="244"/>
        <item m="1" x="247"/>
        <item m="1" x="248"/>
        <item m="1" x="249"/>
        <item m="1" x="250"/>
        <item m="1" x="251"/>
        <item m="1" x="253"/>
        <item m="1" x="255"/>
        <item m="1" x="257"/>
        <item m="1" x="259"/>
        <item m="1" x="261"/>
        <item m="1" x="263"/>
        <item m="1" x="265"/>
        <item m="1" x="267"/>
        <item m="1" x="268"/>
        <item m="1" x="269"/>
        <item m="1" x="270"/>
        <item m="1" x="271"/>
        <item m="1" x="252"/>
        <item m="1" x="238"/>
        <item m="1" x="254"/>
        <item m="1" x="239"/>
        <item m="1" x="256"/>
        <item m="1" x="240"/>
        <item m="1" x="258"/>
        <item m="1" x="242"/>
        <item m="1" x="260"/>
        <item m="1" x="243"/>
        <item m="1" x="262"/>
        <item m="1" x="245"/>
        <item m="1" x="264"/>
        <item m="1" x="246"/>
        <item m="1" x="2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t="default"/>
      </items>
    </pivotField>
    <pivotField showAll="0">
      <items count="14">
        <item m="1" x="7"/>
        <item m="1" x="10"/>
        <item m="1" x="4"/>
        <item x="2"/>
        <item m="1" x="12"/>
        <item m="1" x="5"/>
        <item m="1" x="6"/>
        <item m="1" x="9"/>
        <item m="1" x="11"/>
        <item m="1" x="8"/>
        <item x="0"/>
        <item x="1"/>
        <item m="1" x="3"/>
        <item t="default"/>
      </items>
    </pivotField>
    <pivotField showAll="0">
      <items count="3">
        <item x="1"/>
        <item x="0"/>
        <item t="default"/>
      </items>
    </pivotField>
    <pivotField showAll="0">
      <items count="234">
        <item x="42"/>
        <item m="1" x="229"/>
        <item x="24"/>
        <item m="1" x="183"/>
        <item x="73"/>
        <item m="1" x="155"/>
        <item m="1" x="225"/>
        <item m="1" x="164"/>
        <item x="20"/>
        <item x="38"/>
        <item x="50"/>
        <item x="14"/>
        <item x="70"/>
        <item x="75"/>
        <item m="1" x="124"/>
        <item x="44"/>
        <item x="53"/>
        <item m="1" x="206"/>
        <item m="1" x="178"/>
        <item m="1" x="97"/>
        <item m="1" x="213"/>
        <item m="1" x="86"/>
        <item m="1" x="88"/>
        <item m="1" x="101"/>
        <item m="1" x="200"/>
        <item m="1" x="163"/>
        <item m="1" x="153"/>
        <item m="1" x="210"/>
        <item m="1" x="113"/>
        <item m="1" x="149"/>
        <item m="1" x="117"/>
        <item x="25"/>
        <item x="30"/>
        <item x="32"/>
        <item m="1" x="150"/>
        <item x="72"/>
        <item m="1" x="175"/>
        <item m="1" x="98"/>
        <item m="1" x="165"/>
        <item m="1" x="123"/>
        <item x="7"/>
        <item m="1" x="194"/>
        <item m="1" x="172"/>
        <item m="1" x="151"/>
        <item m="1" x="208"/>
        <item m="1" x="166"/>
        <item m="1" x="171"/>
        <item x="48"/>
        <item x="76"/>
        <item x="58"/>
        <item m="1" x="158"/>
        <item m="1" x="197"/>
        <item m="1" x="188"/>
        <item m="1" x="226"/>
        <item x="69"/>
        <item m="1" x="230"/>
        <item x="41"/>
        <item m="1" x="144"/>
        <item m="1" x="227"/>
        <item m="1" x="223"/>
        <item m="1" x="110"/>
        <item x="51"/>
        <item x="31"/>
        <item m="1" x="176"/>
        <item m="1" x="222"/>
        <item m="1" x="231"/>
        <item x="63"/>
        <item m="1" x="201"/>
        <item x="21"/>
        <item x="19"/>
        <item m="1" x="228"/>
        <item m="1" x="177"/>
        <item x="17"/>
        <item m="1" x="232"/>
        <item x="71"/>
        <item m="1" x="102"/>
        <item m="1" x="95"/>
        <item m="1" x="132"/>
        <item x="5"/>
        <item x="10"/>
        <item x="64"/>
        <item m="1" x="186"/>
        <item m="1" x="193"/>
        <item x="22"/>
        <item m="1" x="115"/>
        <item m="1" x="121"/>
        <item m="1" x="109"/>
        <item x="9"/>
        <item m="1" x="127"/>
        <item m="1" x="100"/>
        <item m="1" x="217"/>
        <item x="37"/>
        <item x="35"/>
        <item m="1" x="104"/>
        <item m="1" x="209"/>
        <item m="1" x="168"/>
        <item m="1" x="199"/>
        <item m="1" x="136"/>
        <item m="1" x="142"/>
        <item x="45"/>
        <item x="78"/>
        <item x="2"/>
        <item m="1" x="161"/>
        <item m="1" x="202"/>
        <item x="16"/>
        <item x="23"/>
        <item m="1" x="112"/>
        <item m="1" x="169"/>
        <item m="1" x="191"/>
        <item m="1" x="83"/>
        <item m="1" x="160"/>
        <item m="1" x="173"/>
        <item x="15"/>
        <item x="54"/>
        <item m="1" x="221"/>
        <item x="43"/>
        <item x="56"/>
        <item m="1" x="122"/>
        <item m="1" x="170"/>
        <item x="77"/>
        <item x="6"/>
        <item m="1" x="180"/>
        <item x="62"/>
        <item m="1" x="141"/>
        <item m="1" x="128"/>
        <item m="1" x="96"/>
        <item m="1" x="114"/>
        <item m="1" x="125"/>
        <item m="1" x="143"/>
        <item m="1" x="192"/>
        <item m="1" x="145"/>
        <item m="1" x="204"/>
        <item x="40"/>
        <item m="1" x="120"/>
        <item x="49"/>
        <item m="1" x="214"/>
        <item m="1" x="108"/>
        <item m="1" x="89"/>
        <item x="4"/>
        <item m="1" x="179"/>
        <item m="1" x="207"/>
        <item m="1" x="94"/>
        <item m="1" x="134"/>
        <item m="1" x="146"/>
        <item x="12"/>
        <item m="1" x="162"/>
        <item m="1" x="116"/>
        <item m="1" x="92"/>
        <item m="1" x="81"/>
        <item m="1" x="137"/>
        <item x="1"/>
        <item m="1" x="159"/>
        <item m="1" x="107"/>
        <item x="60"/>
        <item m="1" x="111"/>
        <item m="1" x="126"/>
        <item m="1" x="82"/>
        <item m="1" x="103"/>
        <item m="1" x="119"/>
        <item m="1" x="152"/>
        <item m="1" x="174"/>
        <item m="1" x="154"/>
        <item m="1" x="147"/>
        <item x="27"/>
        <item x="57"/>
        <item x="59"/>
        <item m="1" x="148"/>
        <item m="1" x="187"/>
        <item x="18"/>
        <item x="66"/>
        <item x="74"/>
        <item m="1" x="85"/>
        <item m="1" x="84"/>
        <item m="1" x="130"/>
        <item x="3"/>
        <item m="1" x="157"/>
        <item m="1" x="156"/>
        <item m="1" x="196"/>
        <item m="1" x="135"/>
        <item x="79"/>
        <item x="26"/>
        <item x="67"/>
        <item x="8"/>
        <item x="68"/>
        <item x="29"/>
        <item m="1" x="91"/>
        <item m="1" x="90"/>
        <item x="13"/>
        <item m="1" x="185"/>
        <item m="1" x="133"/>
        <item x="0"/>
        <item m="1" x="211"/>
        <item x="46"/>
        <item x="65"/>
        <item m="1" x="87"/>
        <item m="1" x="105"/>
        <item m="1" x="118"/>
        <item m="1" x="182"/>
        <item m="1" x="195"/>
        <item m="1" x="167"/>
        <item m="1" x="99"/>
        <item m="1" x="215"/>
        <item m="1" x="138"/>
        <item m="1" x="220"/>
        <item x="61"/>
        <item m="1" x="198"/>
        <item m="1" x="212"/>
        <item m="1" x="216"/>
        <item m="1" x="205"/>
        <item m="1" x="189"/>
        <item m="1" x="181"/>
        <item m="1" x="106"/>
        <item m="1" x="203"/>
        <item m="1" x="218"/>
        <item m="1" x="129"/>
        <item x="11"/>
        <item m="1" x="224"/>
        <item x="55"/>
        <item x="47"/>
        <item x="28"/>
        <item m="1" x="190"/>
        <item m="1" x="139"/>
        <item m="1" x="184"/>
        <item m="1" x="140"/>
        <item x="39"/>
        <item x="36"/>
        <item x="33"/>
        <item x="34"/>
        <item m="1" x="219"/>
        <item x="52"/>
        <item m="1" x="131"/>
        <item m="1" x="93"/>
        <item m="1" x="80"/>
        <item t="default"/>
      </items>
    </pivotField>
    <pivotField numFmtId="164" showAll="0">
      <items count="27">
        <item m="1" x="18"/>
        <item m="1" x="23"/>
        <item m="1" x="20"/>
        <item m="1" x="25"/>
        <item m="1" x="19"/>
        <item m="1" x="24"/>
        <item m="1" x="17"/>
        <item m="1" x="22"/>
        <item m="1" x="15"/>
        <item m="1" x="16"/>
        <item m="1" x="21"/>
        <item m="1" x="2"/>
        <item m="1" x="3"/>
        <item m="1" x="4"/>
        <item m="1" x="5"/>
        <item m="1" x="6"/>
        <item m="1" x="7"/>
        <item m="1" x="8"/>
        <item m="1" x="9"/>
        <item m="1" x="10"/>
        <item m="1" x="11"/>
        <item m="1" x="12"/>
        <item m="1" x="13"/>
        <item m="1" x="14"/>
        <item x="0"/>
        <item x="1"/>
        <item t="default"/>
      </items>
    </pivotField>
    <pivotField showAll="0">
      <items count="104">
        <item m="1" x="11"/>
        <item x="0"/>
        <item m="1" x="43"/>
        <item m="1" x="40"/>
        <item m="1" x="96"/>
        <item m="1" x="73"/>
        <item m="1" x="15"/>
        <item m="1" x="78"/>
        <item m="1" x="87"/>
        <item m="1" x="54"/>
        <item m="1" x="10"/>
        <item m="1" x="39"/>
        <item m="1" x="89"/>
        <item m="1" x="57"/>
        <item m="1" x="51"/>
        <item m="1" x="56"/>
        <item m="1" x="50"/>
        <item m="1" x="45"/>
        <item m="1" x="8"/>
        <item m="1" x="63"/>
        <item m="1" x="67"/>
        <item m="1" x="44"/>
        <item m="1" x="47"/>
        <item m="1" x="92"/>
        <item m="1" x="93"/>
        <item m="1" x="95"/>
        <item m="1" x="61"/>
        <item m="1" x="32"/>
        <item m="1" x="3"/>
        <item m="1" x="69"/>
        <item m="1" x="65"/>
        <item m="1" x="60"/>
        <item m="1" x="52"/>
        <item m="1" x="48"/>
        <item m="1" x="41"/>
        <item m="1" x="37"/>
        <item m="1" x="31"/>
        <item m="1" x="27"/>
        <item m="1" x="28"/>
        <item m="1" x="24"/>
        <item m="1" x="19"/>
        <item m="1" x="83"/>
        <item m="1" x="91"/>
        <item m="1" x="79"/>
        <item m="1" x="59"/>
        <item m="1" x="85"/>
        <item m="1" x="36"/>
        <item m="1" x="14"/>
        <item m="1" x="101"/>
        <item m="1" x="82"/>
        <item m="1" x="64"/>
        <item m="1" x="72"/>
        <item m="1" x="99"/>
        <item m="1" x="49"/>
        <item m="1" x="13"/>
        <item m="1" x="53"/>
        <item x="1"/>
        <item m="1" x="100"/>
        <item m="1" x="34"/>
        <item m="1" x="86"/>
        <item m="1" x="62"/>
        <item m="1" x="88"/>
        <item m="1" x="80"/>
        <item m="1" x="46"/>
        <item m="1" x="94"/>
        <item m="1" x="21"/>
        <item m="1" x="77"/>
        <item m="1" x="16"/>
        <item m="1" x="38"/>
        <item m="1" x="9"/>
        <item m="1" x="17"/>
        <item m="1" x="30"/>
        <item m="1" x="5"/>
        <item m="1" x="66"/>
        <item m="1" x="58"/>
        <item m="1" x="20"/>
        <item m="1" x="84"/>
        <item m="1" x="70"/>
        <item m="1" x="23"/>
        <item m="1" x="25"/>
        <item m="1" x="6"/>
        <item m="1" x="98"/>
        <item m="1" x="90"/>
        <item m="1" x="76"/>
        <item m="1" x="42"/>
        <item m="1" x="35"/>
        <item m="1" x="75"/>
        <item m="1" x="71"/>
        <item m="1" x="12"/>
        <item m="1" x="26"/>
        <item m="1" x="22"/>
        <item m="1" x="81"/>
        <item m="1" x="102"/>
        <item m="1" x="68"/>
        <item m="1" x="55"/>
        <item m="1" x="7"/>
        <item m="1" x="97"/>
        <item m="1" x="29"/>
        <item m="1" x="4"/>
        <item m="1" x="18"/>
        <item m="1" x="74"/>
        <item m="1" x="33"/>
        <item m="1" x="2"/>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9" showAll="0"/>
    <pivotField showAll="0"/>
    <pivotField numFmtId="9" showAll="0"/>
    <pivotField numFmtId="9"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dataFields count="2">
    <dataField name="Capaciteit" fld="8" baseField="0" baseItem="9"/>
    <dataField name="Bezetting" fld="27" baseField="0" baseItem="9"/>
  </dataFields>
  <chartFormats count="3">
    <chartFormat chart="0" format="3" series="1">
      <pivotArea type="data" outline="0" fieldPosition="0">
        <references count="1">
          <reference field="4294967294" count="1" selected="0">
            <x v="0"/>
          </reference>
        </references>
      </pivotArea>
    </chartFormat>
    <chartFormat chart="0" format="4" series="1">
      <pivotArea type="data" outline="0" fieldPosition="0">
        <references count="1">
          <reference field="4294967294" count="1" selected="0">
            <x v="1"/>
          </reference>
        </references>
      </pivotArea>
    </chartFormat>
    <chartFormat chart="0" format="5">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57AF715-C7DD-466F-A989-2855C595D3D9}" name="Draaitabel3" cacheId="0" applyNumberFormats="0" applyBorderFormats="0" applyFontFormats="0" applyPatternFormats="0" applyAlignmentFormats="0" applyWidthHeightFormats="1" dataCaption="Waarden" showError="1" updatedVersion="8" minRefreshableVersion="3" itemPrintTitles="1" createdVersion="6" indent="0" outline="1" outlineData="1" multipleFieldFilters="0" chartFormat="1">
  <location ref="B2:C3" firstHeaderRow="0" firstDataRow="1" firstDataCol="0"/>
  <pivotFields count="60">
    <pivotField showAll="0">
      <items count="273">
        <item m="1" x="225"/>
        <item m="1" x="226"/>
        <item m="1" x="227"/>
        <item m="1" x="228"/>
        <item m="1" x="229"/>
        <item m="1" x="230"/>
        <item m="1" x="231"/>
        <item m="1" x="232"/>
        <item m="1" x="233"/>
        <item m="1" x="234"/>
        <item m="1" x="235"/>
        <item m="1" x="236"/>
        <item m="1" x="237"/>
        <item m="1" x="241"/>
        <item m="1" x="244"/>
        <item m="1" x="247"/>
        <item m="1" x="248"/>
        <item m="1" x="249"/>
        <item m="1" x="250"/>
        <item m="1" x="251"/>
        <item m="1" x="253"/>
        <item m="1" x="255"/>
        <item m="1" x="257"/>
        <item m="1" x="259"/>
        <item m="1" x="261"/>
        <item m="1" x="263"/>
        <item m="1" x="265"/>
        <item m="1" x="267"/>
        <item m="1" x="268"/>
        <item m="1" x="269"/>
        <item m="1" x="270"/>
        <item m="1" x="271"/>
        <item m="1" x="252"/>
        <item m="1" x="238"/>
        <item m="1" x="254"/>
        <item m="1" x="239"/>
        <item m="1" x="256"/>
        <item m="1" x="240"/>
        <item m="1" x="258"/>
        <item m="1" x="242"/>
        <item m="1" x="260"/>
        <item m="1" x="243"/>
        <item m="1" x="262"/>
        <item m="1" x="245"/>
        <item m="1" x="264"/>
        <item m="1" x="246"/>
        <item m="1" x="2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t="default"/>
      </items>
    </pivotField>
    <pivotField showAll="0">
      <items count="14">
        <item m="1" x="7"/>
        <item m="1" x="10"/>
        <item m="1" x="4"/>
        <item x="2"/>
        <item m="1" x="12"/>
        <item m="1" x="5"/>
        <item m="1" x="6"/>
        <item m="1" x="9"/>
        <item m="1" x="11"/>
        <item m="1" x="8"/>
        <item x="0"/>
        <item x="1"/>
        <item m="1" x="3"/>
        <item t="default"/>
      </items>
    </pivotField>
    <pivotField showAll="0">
      <items count="3">
        <item x="1"/>
        <item x="0"/>
        <item t="default"/>
      </items>
    </pivotField>
    <pivotField showAll="0">
      <items count="234">
        <item x="42"/>
        <item m="1" x="229"/>
        <item x="24"/>
        <item m="1" x="183"/>
        <item x="73"/>
        <item m="1" x="155"/>
        <item m="1" x="225"/>
        <item m="1" x="164"/>
        <item x="20"/>
        <item x="38"/>
        <item x="50"/>
        <item x="14"/>
        <item x="70"/>
        <item x="75"/>
        <item m="1" x="124"/>
        <item x="44"/>
        <item x="53"/>
        <item m="1" x="206"/>
        <item m="1" x="178"/>
        <item m="1" x="97"/>
        <item m="1" x="213"/>
        <item m="1" x="86"/>
        <item m="1" x="88"/>
        <item m="1" x="101"/>
        <item m="1" x="200"/>
        <item m="1" x="163"/>
        <item m="1" x="153"/>
        <item m="1" x="210"/>
        <item m="1" x="113"/>
        <item m="1" x="149"/>
        <item m="1" x="117"/>
        <item x="25"/>
        <item x="30"/>
        <item x="32"/>
        <item m="1" x="150"/>
        <item x="72"/>
        <item m="1" x="175"/>
        <item m="1" x="98"/>
        <item m="1" x="165"/>
        <item m="1" x="123"/>
        <item x="7"/>
        <item m="1" x="194"/>
        <item m="1" x="172"/>
        <item m="1" x="151"/>
        <item m="1" x="208"/>
        <item m="1" x="166"/>
        <item m="1" x="171"/>
        <item x="48"/>
        <item x="76"/>
        <item x="58"/>
        <item m="1" x="158"/>
        <item m="1" x="197"/>
        <item m="1" x="188"/>
        <item m="1" x="226"/>
        <item x="69"/>
        <item m="1" x="230"/>
        <item x="41"/>
        <item m="1" x="144"/>
        <item m="1" x="227"/>
        <item m="1" x="223"/>
        <item m="1" x="110"/>
        <item x="51"/>
        <item x="31"/>
        <item m="1" x="176"/>
        <item m="1" x="222"/>
        <item m="1" x="231"/>
        <item x="63"/>
        <item m="1" x="201"/>
        <item x="21"/>
        <item x="19"/>
        <item m="1" x="228"/>
        <item m="1" x="177"/>
        <item x="17"/>
        <item m="1" x="232"/>
        <item x="71"/>
        <item m="1" x="102"/>
        <item m="1" x="95"/>
        <item m="1" x="132"/>
        <item x="5"/>
        <item x="10"/>
        <item x="64"/>
        <item m="1" x="186"/>
        <item m="1" x="193"/>
        <item x="22"/>
        <item m="1" x="115"/>
        <item m="1" x="121"/>
        <item m="1" x="109"/>
        <item x="9"/>
        <item m="1" x="127"/>
        <item m="1" x="100"/>
        <item m="1" x="217"/>
        <item x="37"/>
        <item x="35"/>
        <item m="1" x="104"/>
        <item m="1" x="209"/>
        <item m="1" x="168"/>
        <item m="1" x="199"/>
        <item m="1" x="136"/>
        <item m="1" x="142"/>
        <item x="45"/>
        <item x="78"/>
        <item x="2"/>
        <item m="1" x="161"/>
        <item m="1" x="202"/>
        <item x="16"/>
        <item x="23"/>
        <item m="1" x="112"/>
        <item m="1" x="169"/>
        <item m="1" x="191"/>
        <item m="1" x="83"/>
        <item m="1" x="160"/>
        <item m="1" x="173"/>
        <item x="15"/>
        <item x="54"/>
        <item m="1" x="221"/>
        <item x="43"/>
        <item x="56"/>
        <item m="1" x="122"/>
        <item m="1" x="170"/>
        <item x="77"/>
        <item x="6"/>
        <item m="1" x="180"/>
        <item x="62"/>
        <item m="1" x="141"/>
        <item m="1" x="128"/>
        <item m="1" x="96"/>
        <item m="1" x="114"/>
        <item m="1" x="125"/>
        <item m="1" x="143"/>
        <item m="1" x="192"/>
        <item m="1" x="145"/>
        <item m="1" x="204"/>
        <item x="40"/>
        <item m="1" x="120"/>
        <item x="49"/>
        <item m="1" x="214"/>
        <item m="1" x="108"/>
        <item m="1" x="89"/>
        <item x="4"/>
        <item m="1" x="179"/>
        <item m="1" x="207"/>
        <item m="1" x="94"/>
        <item m="1" x="134"/>
        <item m="1" x="146"/>
        <item x="12"/>
        <item m="1" x="162"/>
        <item m="1" x="116"/>
        <item m="1" x="92"/>
        <item m="1" x="81"/>
        <item m="1" x="137"/>
        <item x="1"/>
        <item m="1" x="159"/>
        <item m="1" x="107"/>
        <item x="60"/>
        <item m="1" x="111"/>
        <item m="1" x="126"/>
        <item m="1" x="82"/>
        <item m="1" x="103"/>
        <item m="1" x="119"/>
        <item m="1" x="152"/>
        <item m="1" x="174"/>
        <item m="1" x="154"/>
        <item m="1" x="147"/>
        <item x="27"/>
        <item x="57"/>
        <item x="59"/>
        <item m="1" x="148"/>
        <item m="1" x="187"/>
        <item x="18"/>
        <item x="66"/>
        <item x="74"/>
        <item m="1" x="85"/>
        <item m="1" x="84"/>
        <item m="1" x="130"/>
        <item x="3"/>
        <item m="1" x="157"/>
        <item m="1" x="156"/>
        <item m="1" x="196"/>
        <item m="1" x="135"/>
        <item x="79"/>
        <item x="26"/>
        <item x="67"/>
        <item x="8"/>
        <item x="68"/>
        <item x="29"/>
        <item m="1" x="91"/>
        <item m="1" x="90"/>
        <item x="13"/>
        <item m="1" x="185"/>
        <item m="1" x="133"/>
        <item x="0"/>
        <item m="1" x="211"/>
        <item x="46"/>
        <item x="65"/>
        <item m="1" x="87"/>
        <item m="1" x="105"/>
        <item m="1" x="118"/>
        <item m="1" x="182"/>
        <item m="1" x="195"/>
        <item m="1" x="167"/>
        <item m="1" x="99"/>
        <item m="1" x="215"/>
        <item m="1" x="138"/>
        <item m="1" x="220"/>
        <item x="61"/>
        <item m="1" x="198"/>
        <item m="1" x="212"/>
        <item m="1" x="216"/>
        <item m="1" x="205"/>
        <item m="1" x="189"/>
        <item m="1" x="181"/>
        <item m="1" x="106"/>
        <item m="1" x="203"/>
        <item m="1" x="218"/>
        <item m="1" x="129"/>
        <item x="11"/>
        <item m="1" x="224"/>
        <item x="55"/>
        <item x="47"/>
        <item x="28"/>
        <item m="1" x="190"/>
        <item m="1" x="139"/>
        <item m="1" x="184"/>
        <item m="1" x="140"/>
        <item x="39"/>
        <item x="36"/>
        <item x="33"/>
        <item x="34"/>
        <item m="1" x="219"/>
        <item x="52"/>
        <item m="1" x="131"/>
        <item m="1" x="93"/>
        <item m="1" x="80"/>
        <item t="default"/>
      </items>
    </pivotField>
    <pivotField numFmtId="164" showAll="0">
      <items count="27">
        <item m="1" x="18"/>
        <item m="1" x="23"/>
        <item m="1" x="20"/>
        <item m="1" x="25"/>
        <item m="1" x="19"/>
        <item m="1" x="24"/>
        <item m="1" x="17"/>
        <item m="1" x="22"/>
        <item m="1" x="15"/>
        <item m="1" x="16"/>
        <item m="1" x="21"/>
        <item m="1" x="2"/>
        <item m="1" x="3"/>
        <item m="1" x="4"/>
        <item m="1" x="5"/>
        <item m="1" x="6"/>
        <item m="1" x="7"/>
        <item m="1" x="8"/>
        <item m="1" x="9"/>
        <item m="1" x="10"/>
        <item m="1" x="11"/>
        <item m="1" x="12"/>
        <item m="1" x="13"/>
        <item m="1" x="14"/>
        <item x="0"/>
        <item x="1"/>
        <item t="default"/>
      </items>
    </pivotField>
    <pivotField showAll="0">
      <items count="104">
        <item m="1" x="11"/>
        <item x="0"/>
        <item m="1" x="43"/>
        <item m="1" x="40"/>
        <item m="1" x="96"/>
        <item m="1" x="73"/>
        <item m="1" x="15"/>
        <item m="1" x="78"/>
        <item m="1" x="87"/>
        <item m="1" x="54"/>
        <item m="1" x="10"/>
        <item m="1" x="39"/>
        <item m="1" x="89"/>
        <item m="1" x="57"/>
        <item m="1" x="51"/>
        <item m="1" x="56"/>
        <item m="1" x="50"/>
        <item m="1" x="45"/>
        <item m="1" x="8"/>
        <item m="1" x="63"/>
        <item m="1" x="67"/>
        <item m="1" x="44"/>
        <item m="1" x="47"/>
        <item m="1" x="92"/>
        <item m="1" x="93"/>
        <item m="1" x="95"/>
        <item m="1" x="61"/>
        <item m="1" x="32"/>
        <item m="1" x="3"/>
        <item m="1" x="69"/>
        <item m="1" x="65"/>
        <item m="1" x="60"/>
        <item m="1" x="52"/>
        <item m="1" x="48"/>
        <item m="1" x="41"/>
        <item m="1" x="37"/>
        <item m="1" x="31"/>
        <item m="1" x="27"/>
        <item m="1" x="28"/>
        <item m="1" x="24"/>
        <item m="1" x="19"/>
        <item m="1" x="83"/>
        <item m="1" x="91"/>
        <item m="1" x="79"/>
        <item m="1" x="59"/>
        <item m="1" x="85"/>
        <item m="1" x="36"/>
        <item m="1" x="14"/>
        <item m="1" x="101"/>
        <item m="1" x="82"/>
        <item m="1" x="64"/>
        <item m="1" x="72"/>
        <item m="1" x="99"/>
        <item m="1" x="49"/>
        <item m="1" x="13"/>
        <item m="1" x="53"/>
        <item x="1"/>
        <item m="1" x="100"/>
        <item m="1" x="34"/>
        <item m="1" x="86"/>
        <item m="1" x="62"/>
        <item m="1" x="88"/>
        <item m="1" x="80"/>
        <item m="1" x="46"/>
        <item m="1" x="94"/>
        <item m="1" x="21"/>
        <item m="1" x="77"/>
        <item m="1" x="16"/>
        <item m="1" x="38"/>
        <item m="1" x="9"/>
        <item m="1" x="17"/>
        <item m="1" x="30"/>
        <item m="1" x="5"/>
        <item m="1" x="66"/>
        <item m="1" x="58"/>
        <item m="1" x="20"/>
        <item m="1" x="84"/>
        <item m="1" x="70"/>
        <item m="1" x="23"/>
        <item m="1" x="25"/>
        <item m="1" x="6"/>
        <item m="1" x="98"/>
        <item m="1" x="90"/>
        <item m="1" x="76"/>
        <item m="1" x="42"/>
        <item m="1" x="35"/>
        <item m="1" x="75"/>
        <item m="1" x="71"/>
        <item m="1" x="12"/>
        <item m="1" x="26"/>
        <item m="1" x="22"/>
        <item m="1" x="81"/>
        <item m="1" x="102"/>
        <item m="1" x="68"/>
        <item m="1" x="55"/>
        <item m="1" x="7"/>
        <item m="1" x="97"/>
        <item m="1" x="29"/>
        <item m="1" x="4"/>
        <item m="1" x="18"/>
        <item m="1" x="74"/>
        <item m="1" x="33"/>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 showAll="0"/>
    <pivotField numFmtId="9" showAll="0"/>
    <pivotField showAll="0"/>
    <pivotField numFmtId="9" showAll="0"/>
    <pivotField numFmtId="9"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dataFields count="2">
    <dataField name="Capaciteit" fld="24" baseField="0" baseItem="0"/>
    <dataField name="Bezetting" fld="47" baseField="0" baseItem="1"/>
  </dataFields>
  <chartFormats count="3">
    <chartFormat chart="0" format="6" series="1">
      <pivotArea type="data" outline="0" fieldPosition="0">
        <references count="1">
          <reference field="4294967294" count="1" selected="0">
            <x v="0"/>
          </reference>
        </references>
      </pivotArea>
    </chartFormat>
    <chartFormat chart="0" format="9" series="1">
      <pivotArea type="data" outline="0" fieldPosition="0">
        <references count="1">
          <reference field="4294967294" count="1" selected="0">
            <x v="1"/>
          </reference>
        </references>
      </pivotArea>
    </chartFormat>
    <chartFormat chart="0" format="10">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E96DEAC-74DB-4018-B7EC-1324201954CE}" name="Draaitabel16" cacheId="0" applyNumberFormats="0" applyBorderFormats="0" applyFontFormats="0" applyPatternFormats="0" applyAlignmentFormats="0" applyWidthHeightFormats="1" dataCaption="Waarden" updatedVersion="8" minRefreshableVersion="3" itemPrintTitles="1" createdVersion="6" indent="0" outline="1" outlineData="1" multipleFieldFilters="0" chartFormat="1">
  <location ref="R52:S53" firstHeaderRow="0" firstDataRow="1" firstDataCol="0"/>
  <pivotFields count="60">
    <pivotField showAll="0">
      <items count="273">
        <item m="1" x="225"/>
        <item m="1" x="226"/>
        <item m="1" x="227"/>
        <item m="1" x="228"/>
        <item m="1" x="229"/>
        <item m="1" x="230"/>
        <item m="1" x="231"/>
        <item m="1" x="232"/>
        <item m="1" x="233"/>
        <item m="1" x="234"/>
        <item m="1" x="235"/>
        <item m="1" x="236"/>
        <item m="1" x="237"/>
        <item m="1" x="241"/>
        <item m="1" x="244"/>
        <item m="1" x="247"/>
        <item m="1" x="248"/>
        <item m="1" x="249"/>
        <item m="1" x="250"/>
        <item m="1" x="251"/>
        <item m="1" x="253"/>
        <item m="1" x="255"/>
        <item m="1" x="257"/>
        <item m="1" x="259"/>
        <item m="1" x="261"/>
        <item m="1" x="263"/>
        <item m="1" x="265"/>
        <item m="1" x="267"/>
        <item m="1" x="268"/>
        <item m="1" x="269"/>
        <item m="1" x="270"/>
        <item m="1" x="271"/>
        <item m="1" x="252"/>
        <item m="1" x="238"/>
        <item m="1" x="254"/>
        <item m="1" x="239"/>
        <item m="1" x="256"/>
        <item m="1" x="240"/>
        <item m="1" x="258"/>
        <item m="1" x="242"/>
        <item m="1" x="260"/>
        <item m="1" x="243"/>
        <item m="1" x="262"/>
        <item m="1" x="245"/>
        <item m="1" x="264"/>
        <item m="1" x="246"/>
        <item m="1" x="2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t="default"/>
      </items>
    </pivotField>
    <pivotField showAll="0">
      <items count="14">
        <item m="1" x="7"/>
        <item m="1" x="10"/>
        <item m="1" x="4"/>
        <item x="2"/>
        <item m="1" x="12"/>
        <item m="1" x="5"/>
        <item m="1" x="6"/>
        <item m="1" x="9"/>
        <item m="1" x="11"/>
        <item m="1" x="8"/>
        <item x="0"/>
        <item x="1"/>
        <item m="1" x="3"/>
        <item t="default"/>
      </items>
    </pivotField>
    <pivotField showAll="0">
      <items count="3">
        <item x="1"/>
        <item x="0"/>
        <item t="default"/>
      </items>
    </pivotField>
    <pivotField showAll="0">
      <items count="234">
        <item x="42"/>
        <item m="1" x="229"/>
        <item x="24"/>
        <item m="1" x="183"/>
        <item x="73"/>
        <item m="1" x="155"/>
        <item m="1" x="225"/>
        <item m="1" x="164"/>
        <item x="20"/>
        <item x="38"/>
        <item x="50"/>
        <item x="14"/>
        <item x="70"/>
        <item x="75"/>
        <item m="1" x="124"/>
        <item x="44"/>
        <item x="53"/>
        <item m="1" x="206"/>
        <item m="1" x="178"/>
        <item m="1" x="97"/>
        <item m="1" x="213"/>
        <item m="1" x="86"/>
        <item m="1" x="88"/>
        <item m="1" x="101"/>
        <item m="1" x="200"/>
        <item m="1" x="163"/>
        <item m="1" x="153"/>
        <item m="1" x="210"/>
        <item m="1" x="113"/>
        <item m="1" x="149"/>
        <item m="1" x="117"/>
        <item x="25"/>
        <item x="30"/>
        <item x="32"/>
        <item m="1" x="150"/>
        <item x="72"/>
        <item m="1" x="175"/>
        <item m="1" x="98"/>
        <item m="1" x="165"/>
        <item m="1" x="123"/>
        <item x="7"/>
        <item m="1" x="194"/>
        <item m="1" x="172"/>
        <item m="1" x="151"/>
        <item m="1" x="208"/>
        <item m="1" x="166"/>
        <item m="1" x="171"/>
        <item x="48"/>
        <item x="76"/>
        <item x="58"/>
        <item m="1" x="158"/>
        <item m="1" x="197"/>
        <item m="1" x="188"/>
        <item m="1" x="226"/>
        <item x="69"/>
        <item m="1" x="230"/>
        <item x="41"/>
        <item m="1" x="144"/>
        <item m="1" x="227"/>
        <item m="1" x="223"/>
        <item m="1" x="110"/>
        <item x="51"/>
        <item x="31"/>
        <item m="1" x="176"/>
        <item m="1" x="222"/>
        <item m="1" x="231"/>
        <item x="63"/>
        <item m="1" x="201"/>
        <item x="21"/>
        <item x="19"/>
        <item m="1" x="228"/>
        <item m="1" x="177"/>
        <item x="17"/>
        <item m="1" x="232"/>
        <item x="71"/>
        <item m="1" x="102"/>
        <item m="1" x="95"/>
        <item m="1" x="132"/>
        <item x="5"/>
        <item x="10"/>
        <item x="64"/>
        <item m="1" x="186"/>
        <item m="1" x="193"/>
        <item x="22"/>
        <item m="1" x="115"/>
        <item m="1" x="121"/>
        <item m="1" x="109"/>
        <item x="9"/>
        <item m="1" x="127"/>
        <item m="1" x="100"/>
        <item m="1" x="217"/>
        <item x="37"/>
        <item x="35"/>
        <item m="1" x="104"/>
        <item m="1" x="209"/>
        <item m="1" x="168"/>
        <item m="1" x="199"/>
        <item m="1" x="136"/>
        <item m="1" x="142"/>
        <item x="45"/>
        <item x="78"/>
        <item x="2"/>
        <item m="1" x="161"/>
        <item m="1" x="202"/>
        <item x="16"/>
        <item x="23"/>
        <item m="1" x="112"/>
        <item m="1" x="169"/>
        <item m="1" x="191"/>
        <item m="1" x="83"/>
        <item m="1" x="160"/>
        <item m="1" x="173"/>
        <item x="15"/>
        <item x="54"/>
        <item m="1" x="221"/>
        <item x="43"/>
        <item x="56"/>
        <item m="1" x="122"/>
        <item m="1" x="170"/>
        <item x="77"/>
        <item x="6"/>
        <item m="1" x="180"/>
        <item x="62"/>
        <item m="1" x="141"/>
        <item m="1" x="128"/>
        <item m="1" x="96"/>
        <item m="1" x="114"/>
        <item m="1" x="125"/>
        <item m="1" x="143"/>
        <item m="1" x="192"/>
        <item m="1" x="145"/>
        <item m="1" x="204"/>
        <item x="40"/>
        <item m="1" x="120"/>
        <item x="49"/>
        <item m="1" x="214"/>
        <item m="1" x="108"/>
        <item m="1" x="89"/>
        <item x="4"/>
        <item m="1" x="179"/>
        <item m="1" x="207"/>
        <item m="1" x="94"/>
        <item m="1" x="134"/>
        <item m="1" x="146"/>
        <item x="12"/>
        <item m="1" x="162"/>
        <item m="1" x="116"/>
        <item m="1" x="92"/>
        <item m="1" x="81"/>
        <item m="1" x="137"/>
        <item x="1"/>
        <item m="1" x="159"/>
        <item m="1" x="107"/>
        <item x="60"/>
        <item m="1" x="111"/>
        <item m="1" x="126"/>
        <item m="1" x="82"/>
        <item m="1" x="103"/>
        <item m="1" x="119"/>
        <item m="1" x="152"/>
        <item m="1" x="174"/>
        <item m="1" x="154"/>
        <item m="1" x="147"/>
        <item x="27"/>
        <item x="57"/>
        <item x="59"/>
        <item m="1" x="148"/>
        <item m="1" x="187"/>
        <item x="18"/>
        <item x="66"/>
        <item x="74"/>
        <item m="1" x="85"/>
        <item m="1" x="84"/>
        <item m="1" x="130"/>
        <item x="3"/>
        <item m="1" x="157"/>
        <item m="1" x="156"/>
        <item m="1" x="196"/>
        <item m="1" x="135"/>
        <item x="79"/>
        <item x="26"/>
        <item x="67"/>
        <item x="8"/>
        <item x="68"/>
        <item x="29"/>
        <item m="1" x="91"/>
        <item m="1" x="90"/>
        <item x="13"/>
        <item m="1" x="185"/>
        <item m="1" x="133"/>
        <item x="0"/>
        <item m="1" x="211"/>
        <item x="46"/>
        <item x="65"/>
        <item m="1" x="87"/>
        <item m="1" x="105"/>
        <item m="1" x="118"/>
        <item m="1" x="182"/>
        <item m="1" x="195"/>
        <item m="1" x="167"/>
        <item m="1" x="99"/>
        <item m="1" x="215"/>
        <item m="1" x="138"/>
        <item m="1" x="220"/>
        <item x="61"/>
        <item m="1" x="198"/>
        <item m="1" x="212"/>
        <item m="1" x="216"/>
        <item m="1" x="205"/>
        <item m="1" x="189"/>
        <item m="1" x="181"/>
        <item m="1" x="106"/>
        <item m="1" x="203"/>
        <item m="1" x="218"/>
        <item m="1" x="129"/>
        <item x="11"/>
        <item m="1" x="224"/>
        <item x="55"/>
        <item x="47"/>
        <item x="28"/>
        <item m="1" x="190"/>
        <item m="1" x="139"/>
        <item m="1" x="184"/>
        <item m="1" x="140"/>
        <item x="39"/>
        <item x="36"/>
        <item x="33"/>
        <item x="34"/>
        <item m="1" x="219"/>
        <item x="52"/>
        <item m="1" x="131"/>
        <item m="1" x="93"/>
        <item m="1" x="80"/>
        <item t="default"/>
      </items>
    </pivotField>
    <pivotField numFmtId="164" showAll="0">
      <items count="27">
        <item m="1" x="18"/>
        <item m="1" x="23"/>
        <item m="1" x="20"/>
        <item m="1" x="25"/>
        <item m="1" x="19"/>
        <item m="1" x="24"/>
        <item m="1" x="17"/>
        <item m="1" x="22"/>
        <item m="1" x="15"/>
        <item m="1" x="16"/>
        <item m="1" x="21"/>
        <item m="1" x="2"/>
        <item m="1" x="3"/>
        <item m="1" x="4"/>
        <item m="1" x="5"/>
        <item m="1" x="6"/>
        <item m="1" x="7"/>
        <item m="1" x="8"/>
        <item m="1" x="9"/>
        <item m="1" x="10"/>
        <item m="1" x="11"/>
        <item m="1" x="12"/>
        <item m="1" x="13"/>
        <item m="1" x="14"/>
        <item x="0"/>
        <item x="1"/>
        <item t="default"/>
      </items>
    </pivotField>
    <pivotField showAll="0">
      <items count="104">
        <item m="1" x="11"/>
        <item x="0"/>
        <item m="1" x="43"/>
        <item m="1" x="40"/>
        <item m="1" x="96"/>
        <item m="1" x="73"/>
        <item m="1" x="15"/>
        <item m="1" x="78"/>
        <item m="1" x="87"/>
        <item m="1" x="54"/>
        <item m="1" x="10"/>
        <item m="1" x="39"/>
        <item m="1" x="89"/>
        <item m="1" x="57"/>
        <item m="1" x="51"/>
        <item m="1" x="56"/>
        <item m="1" x="50"/>
        <item m="1" x="45"/>
        <item m="1" x="8"/>
        <item m="1" x="63"/>
        <item m="1" x="67"/>
        <item m="1" x="44"/>
        <item m="1" x="47"/>
        <item m="1" x="92"/>
        <item m="1" x="93"/>
        <item m="1" x="95"/>
        <item m="1" x="61"/>
        <item m="1" x="32"/>
        <item m="1" x="3"/>
        <item m="1" x="69"/>
        <item m="1" x="65"/>
        <item m="1" x="60"/>
        <item m="1" x="52"/>
        <item m="1" x="48"/>
        <item m="1" x="41"/>
        <item m="1" x="37"/>
        <item m="1" x="31"/>
        <item m="1" x="27"/>
        <item m="1" x="28"/>
        <item m="1" x="24"/>
        <item m="1" x="19"/>
        <item m="1" x="83"/>
        <item m="1" x="91"/>
        <item m="1" x="79"/>
        <item m="1" x="59"/>
        <item m="1" x="85"/>
        <item m="1" x="36"/>
        <item m="1" x="14"/>
        <item m="1" x="101"/>
        <item m="1" x="82"/>
        <item m="1" x="64"/>
        <item m="1" x="72"/>
        <item m="1" x="99"/>
        <item m="1" x="49"/>
        <item m="1" x="13"/>
        <item m="1" x="53"/>
        <item x="1"/>
        <item m="1" x="100"/>
        <item m="1" x="34"/>
        <item m="1" x="86"/>
        <item m="1" x="62"/>
        <item m="1" x="88"/>
        <item m="1" x="80"/>
        <item m="1" x="46"/>
        <item m="1" x="94"/>
        <item m="1" x="21"/>
        <item m="1" x="77"/>
        <item m="1" x="16"/>
        <item m="1" x="38"/>
        <item m="1" x="9"/>
        <item m="1" x="17"/>
        <item m="1" x="30"/>
        <item m="1" x="5"/>
        <item m="1" x="66"/>
        <item m="1" x="58"/>
        <item m="1" x="20"/>
        <item m="1" x="84"/>
        <item m="1" x="70"/>
        <item m="1" x="23"/>
        <item m="1" x="25"/>
        <item m="1" x="6"/>
        <item m="1" x="98"/>
        <item m="1" x="90"/>
        <item m="1" x="76"/>
        <item m="1" x="42"/>
        <item m="1" x="35"/>
        <item m="1" x="75"/>
        <item m="1" x="71"/>
        <item m="1" x="12"/>
        <item m="1" x="26"/>
        <item m="1" x="22"/>
        <item m="1" x="81"/>
        <item m="1" x="102"/>
        <item m="1" x="68"/>
        <item m="1" x="55"/>
        <item m="1" x="7"/>
        <item m="1" x="97"/>
        <item m="1" x="29"/>
        <item m="1" x="4"/>
        <item m="1" x="18"/>
        <item m="1" x="74"/>
        <item m="1" x="33"/>
        <item m="1" x="2"/>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9" showAll="0"/>
    <pivotField showAll="0"/>
    <pivotField numFmtId="9" showAll="0"/>
    <pivotField numFmtId="9"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dataFields count="2">
    <dataField name="Capaciteit" fld="9" baseField="0" baseItem="9"/>
    <dataField name="Bezetting" fld="28" baseField="0" baseItem="9"/>
  </dataFields>
  <chartFormats count="3">
    <chartFormat chart="0" format="3" series="1">
      <pivotArea type="data" outline="0" fieldPosition="0">
        <references count="1">
          <reference field="4294967294" count="1" selected="0">
            <x v="0"/>
          </reference>
        </references>
      </pivotArea>
    </chartFormat>
    <chartFormat chart="0" format="4" series="1">
      <pivotArea type="data" outline="0" fieldPosition="0">
        <references count="1">
          <reference field="4294967294" count="1" selected="0">
            <x v="1"/>
          </reference>
        </references>
      </pivotArea>
    </chartFormat>
    <chartFormat chart="0" format="5">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A168A286-8A36-4F43-83D5-469CEF86C6D9}" name="Draaitabel3" cacheId="0" applyNumberFormats="0" applyBorderFormats="0" applyFontFormats="0" applyPatternFormats="0" applyAlignmentFormats="0" applyWidthHeightFormats="1" dataCaption="Waarden" errorCaption="888" showError="1" missingCaption="888" showMissing="0" updatedVersion="8" minRefreshableVersion="3" showDrill="0" itemPrintTitles="1" createdVersion="6" indent="0" showHeaders="0" outline="1" outlineData="1" multipleFieldFilters="0" rowHeaderCaption="Buurt / straatnaam / sectienummer" colHeaderCaption="Momenten">
  <location ref="B9:E14" firstHeaderRow="0" firstDataRow="1" firstDataCol="1"/>
  <pivotFields count="60">
    <pivotField showAll="0">
      <items count="273">
        <item m="1" x="225"/>
        <item m="1" x="226"/>
        <item m="1" x="227"/>
        <item m="1" x="228"/>
        <item m="1" x="229"/>
        <item m="1" x="230"/>
        <item m="1" x="231"/>
        <item m="1" x="232"/>
        <item m="1" x="233"/>
        <item m="1" x="234"/>
        <item m="1" x="235"/>
        <item m="1" x="236"/>
        <item m="1" x="237"/>
        <item m="1" x="241"/>
        <item m="1" x="244"/>
        <item m="1" x="247"/>
        <item m="1" x="248"/>
        <item m="1" x="249"/>
        <item m="1" x="250"/>
        <item m="1" x="251"/>
        <item m="1" x="253"/>
        <item m="1" x="255"/>
        <item m="1" x="257"/>
        <item m="1" x="259"/>
        <item m="1" x="261"/>
        <item m="1" x="263"/>
        <item m="1" x="265"/>
        <item m="1" x="267"/>
        <item m="1" x="268"/>
        <item m="1" x="269"/>
        <item m="1" x="270"/>
        <item m="1" x="271"/>
        <item m="1" x="252"/>
        <item m="1" x="238"/>
        <item m="1" x="254"/>
        <item m="1" x="239"/>
        <item m="1" x="256"/>
        <item m="1" x="240"/>
        <item m="1" x="258"/>
        <item m="1" x="242"/>
        <item m="1" x="260"/>
        <item m="1" x="243"/>
        <item m="1" x="262"/>
        <item m="1" x="245"/>
        <item m="1" x="264"/>
        <item m="1" x="246"/>
        <item m="1" x="2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t="default"/>
      </items>
    </pivotField>
    <pivotField showAll="0">
      <items count="14">
        <item m="1" x="7"/>
        <item m="1" x="10"/>
        <item m="1" x="4"/>
        <item x="2"/>
        <item m="1" x="12"/>
        <item m="1" x="5"/>
        <item m="1" x="6"/>
        <item m="1" x="9"/>
        <item m="1" x="11"/>
        <item m="1" x="8"/>
        <item x="0"/>
        <item x="1"/>
        <item m="1" x="3"/>
        <item t="default"/>
      </items>
    </pivotField>
    <pivotField showAll="0">
      <items count="3">
        <item x="1"/>
        <item x="0"/>
        <item t="default"/>
      </items>
    </pivotField>
    <pivotField showAll="0">
      <items count="234">
        <item x="42"/>
        <item m="1" x="229"/>
        <item x="24"/>
        <item m="1" x="183"/>
        <item x="73"/>
        <item m="1" x="155"/>
        <item m="1" x="225"/>
        <item m="1" x="164"/>
        <item x="20"/>
        <item x="38"/>
        <item x="50"/>
        <item x="14"/>
        <item x="70"/>
        <item x="75"/>
        <item m="1" x="124"/>
        <item x="44"/>
        <item x="53"/>
        <item m="1" x="206"/>
        <item m="1" x="178"/>
        <item m="1" x="97"/>
        <item m="1" x="213"/>
        <item m="1" x="86"/>
        <item m="1" x="88"/>
        <item m="1" x="101"/>
        <item m="1" x="200"/>
        <item m="1" x="163"/>
        <item m="1" x="153"/>
        <item m="1" x="210"/>
        <item m="1" x="113"/>
        <item m="1" x="149"/>
        <item m="1" x="117"/>
        <item x="25"/>
        <item x="30"/>
        <item x="32"/>
        <item m="1" x="150"/>
        <item x="72"/>
        <item m="1" x="175"/>
        <item m="1" x="98"/>
        <item m="1" x="165"/>
        <item m="1" x="123"/>
        <item x="7"/>
        <item m="1" x="194"/>
        <item m="1" x="172"/>
        <item m="1" x="151"/>
        <item m="1" x="208"/>
        <item m="1" x="166"/>
        <item m="1" x="171"/>
        <item x="48"/>
        <item x="76"/>
        <item x="58"/>
        <item m="1" x="158"/>
        <item m="1" x="197"/>
        <item m="1" x="188"/>
        <item m="1" x="226"/>
        <item x="69"/>
        <item m="1" x="230"/>
        <item x="41"/>
        <item m="1" x="144"/>
        <item m="1" x="227"/>
        <item m="1" x="223"/>
        <item m="1" x="110"/>
        <item x="51"/>
        <item x="31"/>
        <item m="1" x="176"/>
        <item m="1" x="222"/>
        <item m="1" x="231"/>
        <item x="63"/>
        <item m="1" x="201"/>
        <item x="21"/>
        <item x="19"/>
        <item m="1" x="228"/>
        <item m="1" x="177"/>
        <item x="17"/>
        <item m="1" x="232"/>
        <item x="71"/>
        <item m="1" x="102"/>
        <item m="1" x="95"/>
        <item m="1" x="132"/>
        <item x="5"/>
        <item x="10"/>
        <item x="64"/>
        <item m="1" x="186"/>
        <item m="1" x="193"/>
        <item x="22"/>
        <item m="1" x="115"/>
        <item m="1" x="121"/>
        <item m="1" x="109"/>
        <item x="9"/>
        <item m="1" x="127"/>
        <item m="1" x="100"/>
        <item m="1" x="217"/>
        <item x="37"/>
        <item x="35"/>
        <item m="1" x="104"/>
        <item m="1" x="209"/>
        <item m="1" x="168"/>
        <item m="1" x="199"/>
        <item m="1" x="136"/>
        <item m="1" x="142"/>
        <item x="45"/>
        <item x="78"/>
        <item x="2"/>
        <item m="1" x="161"/>
        <item m="1" x="202"/>
        <item x="16"/>
        <item x="23"/>
        <item m="1" x="112"/>
        <item m="1" x="169"/>
        <item m="1" x="191"/>
        <item m="1" x="83"/>
        <item m="1" x="160"/>
        <item m="1" x="173"/>
        <item x="15"/>
        <item x="54"/>
        <item m="1" x="221"/>
        <item x="43"/>
        <item x="56"/>
        <item m="1" x="122"/>
        <item m="1" x="170"/>
        <item x="77"/>
        <item x="6"/>
        <item m="1" x="180"/>
        <item x="62"/>
        <item m="1" x="141"/>
        <item m="1" x="128"/>
        <item m="1" x="96"/>
        <item m="1" x="114"/>
        <item m="1" x="125"/>
        <item m="1" x="143"/>
        <item m="1" x="192"/>
        <item m="1" x="145"/>
        <item m="1" x="204"/>
        <item x="40"/>
        <item m="1" x="120"/>
        <item x="49"/>
        <item m="1" x="214"/>
        <item m="1" x="108"/>
        <item m="1" x="89"/>
        <item x="4"/>
        <item m="1" x="179"/>
        <item m="1" x="207"/>
        <item m="1" x="94"/>
        <item m="1" x="134"/>
        <item m="1" x="146"/>
        <item x="12"/>
        <item m="1" x="162"/>
        <item m="1" x="116"/>
        <item m="1" x="92"/>
        <item m="1" x="81"/>
        <item m="1" x="137"/>
        <item x="1"/>
        <item m="1" x="159"/>
        <item m="1" x="107"/>
        <item x="60"/>
        <item m="1" x="111"/>
        <item m="1" x="126"/>
        <item m="1" x="82"/>
        <item m="1" x="103"/>
        <item m="1" x="119"/>
        <item m="1" x="152"/>
        <item m="1" x="174"/>
        <item m="1" x="154"/>
        <item m="1" x="147"/>
        <item x="27"/>
        <item x="57"/>
        <item x="59"/>
        <item m="1" x="148"/>
        <item m="1" x="187"/>
        <item x="18"/>
        <item x="66"/>
        <item x="74"/>
        <item m="1" x="85"/>
        <item m="1" x="84"/>
        <item m="1" x="130"/>
        <item x="3"/>
        <item m="1" x="157"/>
        <item m="1" x="156"/>
        <item m="1" x="196"/>
        <item m="1" x="135"/>
        <item x="79"/>
        <item x="26"/>
        <item x="67"/>
        <item x="8"/>
        <item x="68"/>
        <item x="29"/>
        <item m="1" x="91"/>
        <item m="1" x="90"/>
        <item x="13"/>
        <item m="1" x="185"/>
        <item m="1" x="133"/>
        <item x="0"/>
        <item m="1" x="211"/>
        <item x="46"/>
        <item x="65"/>
        <item m="1" x="87"/>
        <item m="1" x="105"/>
        <item m="1" x="118"/>
        <item m="1" x="182"/>
        <item m="1" x="195"/>
        <item m="1" x="167"/>
        <item m="1" x="99"/>
        <item m="1" x="215"/>
        <item m="1" x="138"/>
        <item m="1" x="220"/>
        <item x="61"/>
        <item m="1" x="198"/>
        <item m="1" x="212"/>
        <item m="1" x="216"/>
        <item m="1" x="205"/>
        <item m="1" x="189"/>
        <item m="1" x="181"/>
        <item m="1" x="106"/>
        <item m="1" x="203"/>
        <item m="1" x="218"/>
        <item m="1" x="129"/>
        <item x="11"/>
        <item m="1" x="224"/>
        <item x="55"/>
        <item x="47"/>
        <item x="28"/>
        <item m="1" x="190"/>
        <item m="1" x="139"/>
        <item m="1" x="184"/>
        <item m="1" x="140"/>
        <item x="39"/>
        <item x="36"/>
        <item x="33"/>
        <item x="34"/>
        <item m="1" x="219"/>
        <item x="52"/>
        <item m="1" x="131"/>
        <item m="1" x="93"/>
        <item m="1" x="80"/>
        <item t="default"/>
      </items>
    </pivotField>
    <pivotField axis="axisRow" numFmtId="164" showAll="0">
      <items count="27">
        <item m="1" x="18"/>
        <item m="1" x="23"/>
        <item m="1" x="20"/>
        <item m="1" x="25"/>
        <item m="1" x="19"/>
        <item m="1" x="24"/>
        <item m="1" x="17"/>
        <item m="1" x="22"/>
        <item m="1" x="15"/>
        <item m="1" x="16"/>
        <item m="1" x="21"/>
        <item m="1" x="2"/>
        <item m="1" x="3"/>
        <item m="1" x="4"/>
        <item m="1" x="5"/>
        <item m="1" x="6"/>
        <item m="1" x="7"/>
        <item m="1" x="8"/>
        <item m="1" x="9"/>
        <item m="1" x="10"/>
        <item m="1" x="11"/>
        <item m="1" x="12"/>
        <item m="1" x="13"/>
        <item m="1" x="14"/>
        <item x="0"/>
        <item x="1"/>
        <item t="default"/>
      </items>
    </pivotField>
    <pivotField axis="axisRow" showAll="0" sortType="ascending">
      <items count="104">
        <item m="1" x="11"/>
        <item x="0"/>
        <item m="1" x="43"/>
        <item m="1" x="40"/>
        <item m="1" x="96"/>
        <item m="1" x="73"/>
        <item m="1" x="15"/>
        <item m="1" x="78"/>
        <item m="1" x="87"/>
        <item m="1" x="54"/>
        <item m="1" x="10"/>
        <item m="1" x="39"/>
        <item m="1" x="89"/>
        <item m="1" x="57"/>
        <item m="1" x="51"/>
        <item m="1" x="56"/>
        <item m="1" x="50"/>
        <item m="1" x="45"/>
        <item m="1" x="8"/>
        <item m="1" x="63"/>
        <item m="1" x="67"/>
        <item m="1" x="44"/>
        <item m="1" x="47"/>
        <item m="1" x="92"/>
        <item m="1" x="93"/>
        <item m="1" x="95"/>
        <item m="1" x="61"/>
        <item m="1" x="32"/>
        <item m="1" x="3"/>
        <item m="1" x="69"/>
        <item m="1" x="65"/>
        <item m="1" x="60"/>
        <item m="1" x="52"/>
        <item m="1" x="48"/>
        <item m="1" x="41"/>
        <item m="1" x="37"/>
        <item m="1" x="31"/>
        <item m="1" x="27"/>
        <item m="1" x="28"/>
        <item m="1" x="24"/>
        <item m="1" x="19"/>
        <item m="1" x="83"/>
        <item m="1" x="91"/>
        <item m="1" x="79"/>
        <item m="1" x="59"/>
        <item m="1" x="85"/>
        <item m="1" x="36"/>
        <item m="1" x="14"/>
        <item m="1" x="101"/>
        <item m="1" x="82"/>
        <item m="1" x="64"/>
        <item m="1" x="72"/>
        <item m="1" x="99"/>
        <item m="1" x="49"/>
        <item m="1" x="13"/>
        <item m="1" x="53"/>
        <item x="1"/>
        <item m="1" x="100"/>
        <item m="1" x="34"/>
        <item m="1" x="86"/>
        <item m="1" x="62"/>
        <item m="1" x="88"/>
        <item m="1" x="80"/>
        <item m="1" x="46"/>
        <item m="1" x="94"/>
        <item m="1" x="21"/>
        <item m="1" x="77"/>
        <item m="1" x="16"/>
        <item m="1" x="38"/>
        <item m="1" x="9"/>
        <item m="1" x="17"/>
        <item m="1" x="30"/>
        <item m="1" x="5"/>
        <item sd="0" m="1" x="66"/>
        <item m="1" x="58"/>
        <item sd="0" m="1" x="20"/>
        <item m="1" x="84"/>
        <item m="1" x="70"/>
        <item m="1" x="23"/>
        <item m="1" x="25"/>
        <item m="1" x="6"/>
        <item m="1" x="98"/>
        <item m="1" x="90"/>
        <item m="1" x="76"/>
        <item m="1" x="42"/>
        <item m="1" x="35"/>
        <item m="1" x="75"/>
        <item m="1" x="71"/>
        <item m="1" x="12"/>
        <item m="1" x="26"/>
        <item m="1" x="22"/>
        <item m="1" x="81"/>
        <item m="1" x="102"/>
        <item m="1" x="68"/>
        <item m="1" x="55"/>
        <item m="1" x="7"/>
        <item m="1" x="97"/>
        <item m="1" x="29"/>
        <item m="1" x="4"/>
        <item m="1" x="18"/>
        <item m="1" x="74"/>
        <item m="1" x="33"/>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9" showAll="0"/>
    <pivotField showAll="0"/>
    <pivotField numFmtId="9" showAll="0"/>
    <pivotField numFmtId="9"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2">
    <field x="4"/>
    <field x="5"/>
  </rowFields>
  <rowItems count="5">
    <i>
      <x v="24"/>
    </i>
    <i r="1">
      <x v="1"/>
    </i>
    <i>
      <x v="25"/>
    </i>
    <i r="1">
      <x v="56"/>
    </i>
    <i t="grand">
      <x/>
    </i>
  </rowItems>
  <colFields count="1">
    <field x="-2"/>
  </colFields>
  <colItems count="3">
    <i>
      <x/>
    </i>
    <i i="1">
      <x v="1"/>
    </i>
    <i i="2">
      <x v="2"/>
    </i>
  </colItems>
  <dataFields count="3">
    <dataField name="Cap - Privaat " fld="23" baseField="0" baseItem="0"/>
    <dataField name=" Bez - Privaat" fld="34" baseField="4" baseItem="1"/>
    <dataField name=" % - Privaat" fld="59" baseField="0" baseItem="0"/>
  </dataFields>
  <formats count="15">
    <format dxfId="131">
      <pivotArea outline="0" collapsedLevelsAreSubtotals="1" fieldPosition="0"/>
    </format>
    <format dxfId="130">
      <pivotArea field="5" type="button" dataOnly="0" labelOnly="1" outline="0" axis="axisRow" fieldPosition="1"/>
    </format>
    <format dxfId="129">
      <pivotArea field="-2" type="button" dataOnly="0" labelOnly="1" outline="0" axis="axisCol" fieldPosition="0"/>
    </format>
    <format dxfId="128">
      <pivotArea type="topRight" dataOnly="0" labelOnly="1" outline="0" fieldPosition="0"/>
    </format>
    <format dxfId="127">
      <pivotArea field="5" type="button" dataOnly="0" labelOnly="1" outline="0" axis="axisRow" fieldPosition="1"/>
    </format>
    <format dxfId="126">
      <pivotArea field="5" type="button" dataOnly="0" labelOnly="1" outline="0" axis="axisRow" fieldPosition="1"/>
    </format>
    <format dxfId="125">
      <pivotArea field="4" type="button" dataOnly="0" labelOnly="1" outline="0" axis="axisRow" fieldPosition="0"/>
    </format>
    <format dxfId="124">
      <pivotArea collapsedLevelsAreSubtotals="1" fieldPosition="0">
        <references count="2">
          <reference field="4" count="0" selected="0"/>
          <reference field="5" count="0"/>
        </references>
      </pivotArea>
    </format>
    <format dxfId="123">
      <pivotArea field="4" type="button" dataOnly="0" labelOnly="1" outline="0" axis="axisRow" fieldPosition="0"/>
    </format>
    <format dxfId="122">
      <pivotArea field="4" type="button" dataOnly="0" labelOnly="1" outline="0" axis="axisRow" fieldPosition="0"/>
    </format>
    <format dxfId="121">
      <pivotArea field="4" type="button" dataOnly="0" labelOnly="1" outline="0" axis="axisRow" fieldPosition="0"/>
    </format>
    <format dxfId="120">
      <pivotArea grandRow="1" outline="0" collapsedLevelsAreSubtotals="1" fieldPosition="0"/>
    </format>
    <format dxfId="119">
      <pivotArea dataOnly="0" labelOnly="1" fieldPosition="0">
        <references count="1">
          <reference field="4" count="0"/>
        </references>
      </pivotArea>
    </format>
    <format dxfId="118">
      <pivotArea outline="0" collapsedLevelsAreSubtotals="1" fieldPosition="0"/>
    </format>
    <format dxfId="117">
      <pivotArea dataOnly="0" outline="0" fieldPosition="0">
        <references count="1">
          <reference field="4294967294" count="1">
            <x v="2"/>
          </reference>
        </references>
      </pivotArea>
    </format>
  </formats>
  <conditionalFormats count="1">
    <conditionalFormat priority="1">
      <pivotAreas count="1">
        <pivotArea type="data" outline="0" collapsedLevelsAreSubtotals="1" fieldPosition="0">
          <references count="1">
            <reference field="4294967294" count="1" selected="0">
              <x v="2"/>
            </reference>
          </references>
        </pivotArea>
      </pivotAreas>
    </conditionalFormat>
  </conditional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raatnaam2" xr10:uid="{C611237F-158D-4DD4-A201-6C9D90653589}" sourceName="Straatnaam">
  <pivotTables>
    <pivotTable tabId="21" name="Draaitabel3"/>
    <pivotTable tabId="21" name="Draaitabel4"/>
    <pivotTable tabId="21" name="Draaitabel13"/>
    <pivotTable tabId="21" name="Draaitabel14"/>
    <pivotTable tabId="21" name="Draaitabel15"/>
    <pivotTable tabId="21" name="Draaitabel16"/>
    <pivotTable tabId="21" name="Draaitabel17"/>
    <pivotTable tabId="21" name="Draaitabel18"/>
  </pivotTables>
  <data>
    <tabular pivotCacheId="676361655">
      <items count="233">
        <i x="42" s="1"/>
        <i x="24" s="1"/>
        <i x="73" s="1"/>
        <i x="20" s="1"/>
        <i x="38" s="1"/>
        <i x="50" s="1"/>
        <i x="14" s="1"/>
        <i x="70" s="1"/>
        <i x="75" s="1"/>
        <i x="44" s="1"/>
        <i x="53" s="1"/>
        <i x="25" s="1"/>
        <i x="30" s="1"/>
        <i x="32" s="1"/>
        <i x="72" s="1"/>
        <i x="7" s="1"/>
        <i x="48" s="1"/>
        <i x="76" s="1"/>
        <i x="58" s="1"/>
        <i x="69" s="1"/>
        <i x="41" s="1"/>
        <i x="51" s="1"/>
        <i x="31" s="1"/>
        <i x="63" s="1"/>
        <i x="21" s="1"/>
        <i x="19" s="1"/>
        <i x="17" s="1"/>
        <i x="71" s="1"/>
        <i x="5" s="1"/>
        <i x="10" s="1"/>
        <i x="64" s="1"/>
        <i x="22" s="1"/>
        <i x="9" s="1"/>
        <i x="37" s="1"/>
        <i x="35" s="1"/>
        <i x="45" s="1"/>
        <i x="78" s="1"/>
        <i x="2" s="1"/>
        <i x="16" s="1"/>
        <i x="23" s="1"/>
        <i x="15" s="1"/>
        <i x="54" s="1"/>
        <i x="43" s="1"/>
        <i x="56" s="1"/>
        <i x="77" s="1"/>
        <i x="6" s="1"/>
        <i x="62" s="1"/>
        <i x="40" s="1"/>
        <i x="49" s="1"/>
        <i x="4" s="1"/>
        <i x="12" s="1"/>
        <i x="1" s="1"/>
        <i x="60" s="1"/>
        <i x="27" s="1"/>
        <i x="57" s="1"/>
        <i x="59" s="1"/>
        <i x="18" s="1"/>
        <i x="66" s="1"/>
        <i x="74" s="1"/>
        <i x="3" s="1"/>
        <i x="79" s="1"/>
        <i x="26" s="1"/>
        <i x="67" s="1"/>
        <i x="8" s="1"/>
        <i x="68" s="1"/>
        <i x="29" s="1"/>
        <i x="13" s="1"/>
        <i x="0" s="1"/>
        <i x="46" s="1"/>
        <i x="65" s="1"/>
        <i x="61" s="1"/>
        <i x="11" s="1"/>
        <i x="55" s="1"/>
        <i x="47" s="1"/>
        <i x="28" s="1"/>
        <i x="39" s="1"/>
        <i x="36" s="1"/>
        <i x="33" s="1"/>
        <i x="34" s="1"/>
        <i x="52" s="1"/>
        <i x="229" s="1" nd="1"/>
        <i x="183" s="1" nd="1"/>
        <i x="155" s="1" nd="1"/>
        <i x="225" s="1" nd="1"/>
        <i x="164" s="1" nd="1"/>
        <i x="124" s="1" nd="1"/>
        <i x="206" s="1" nd="1"/>
        <i x="178" s="1" nd="1"/>
        <i x="97" s="1" nd="1"/>
        <i x="213" s="1" nd="1"/>
        <i x="86" s="1" nd="1"/>
        <i x="88" s="1" nd="1"/>
        <i x="101" s="1" nd="1"/>
        <i x="200" s="1" nd="1"/>
        <i x="163" s="1" nd="1"/>
        <i x="153" s="1" nd="1"/>
        <i x="210" s="1" nd="1"/>
        <i x="113" s="1" nd="1"/>
        <i x="149" s="1" nd="1"/>
        <i x="117" s="1" nd="1"/>
        <i x="150" s="1" nd="1"/>
        <i x="175" s="1" nd="1"/>
        <i x="98" s="1" nd="1"/>
        <i x="165" s="1" nd="1"/>
        <i x="123" s="1" nd="1"/>
        <i x="194" s="1" nd="1"/>
        <i x="172" s="1" nd="1"/>
        <i x="151" s="1" nd="1"/>
        <i x="208" s="1" nd="1"/>
        <i x="166" s="1" nd="1"/>
        <i x="171" s="1" nd="1"/>
        <i x="158" s="1" nd="1"/>
        <i x="197" s="1" nd="1"/>
        <i x="188" s="1" nd="1"/>
        <i x="226" s="1" nd="1"/>
        <i x="230" s="1" nd="1"/>
        <i x="144" s="1" nd="1"/>
        <i x="227" s="1" nd="1"/>
        <i x="223" s="1" nd="1"/>
        <i x="110" s="1" nd="1"/>
        <i x="176" s="1" nd="1"/>
        <i x="222" s="1" nd="1"/>
        <i x="231" s="1" nd="1"/>
        <i x="201" s="1" nd="1"/>
        <i x="228" s="1" nd="1"/>
        <i x="177" s="1" nd="1"/>
        <i x="232" s="1" nd="1"/>
        <i x="102" s="1" nd="1"/>
        <i x="95" s="1" nd="1"/>
        <i x="132" s="1" nd="1"/>
        <i x="186" s="1" nd="1"/>
        <i x="193" s="1" nd="1"/>
        <i x="115" s="1" nd="1"/>
        <i x="121" s="1" nd="1"/>
        <i x="109" s="1" nd="1"/>
        <i x="127" s="1" nd="1"/>
        <i x="100" s="1" nd="1"/>
        <i x="217" s="1" nd="1"/>
        <i x="104" s="1" nd="1"/>
        <i x="209" s="1" nd="1"/>
        <i x="168" s="1" nd="1"/>
        <i x="199" s="1" nd="1"/>
        <i x="136" s="1" nd="1"/>
        <i x="142" s="1" nd="1"/>
        <i x="161" s="1" nd="1"/>
        <i x="202" s="1" nd="1"/>
        <i x="112" s="1" nd="1"/>
        <i x="169" s="1" nd="1"/>
        <i x="191" s="1" nd="1"/>
        <i x="83" s="1" nd="1"/>
        <i x="160" s="1" nd="1"/>
        <i x="173" s="1" nd="1"/>
        <i x="221" s="1" nd="1"/>
        <i x="122" s="1" nd="1"/>
        <i x="170" s="1" nd="1"/>
        <i x="180" s="1" nd="1"/>
        <i x="141" s="1" nd="1"/>
        <i x="128" s="1" nd="1"/>
        <i x="96" s="1" nd="1"/>
        <i x="114" s="1" nd="1"/>
        <i x="125" s="1" nd="1"/>
        <i x="143" s="1" nd="1"/>
        <i x="192" s="1" nd="1"/>
        <i x="145" s="1" nd="1"/>
        <i x="204" s="1" nd="1"/>
        <i x="120" s="1" nd="1"/>
        <i x="214" s="1" nd="1"/>
        <i x="108" s="1" nd="1"/>
        <i x="89" s="1" nd="1"/>
        <i x="179" s="1" nd="1"/>
        <i x="207" s="1" nd="1"/>
        <i x="94" s="1" nd="1"/>
        <i x="134" s="1" nd="1"/>
        <i x="146" s="1" nd="1"/>
        <i x="162" s="1" nd="1"/>
        <i x="116" s="1" nd="1"/>
        <i x="92" s="1" nd="1"/>
        <i x="81" s="1" nd="1"/>
        <i x="137" s="1" nd="1"/>
        <i x="159" s="1" nd="1"/>
        <i x="107" s="1" nd="1"/>
        <i x="111" s="1" nd="1"/>
        <i x="126" s="1" nd="1"/>
        <i x="82" s="1" nd="1"/>
        <i x="103" s="1" nd="1"/>
        <i x="119" s="1" nd="1"/>
        <i x="152" s="1" nd="1"/>
        <i x="174" s="1" nd="1"/>
        <i x="154" s="1" nd="1"/>
        <i x="147" s="1" nd="1"/>
        <i x="148" s="1" nd="1"/>
        <i x="187" s="1" nd="1"/>
        <i x="85" s="1" nd="1"/>
        <i x="84" s="1" nd="1"/>
        <i x="130" s="1" nd="1"/>
        <i x="157" s="1" nd="1"/>
        <i x="156" s="1" nd="1"/>
        <i x="196" s="1" nd="1"/>
        <i x="135" s="1" nd="1"/>
        <i x="91" s="1" nd="1"/>
        <i x="90" s="1" nd="1"/>
        <i x="185" s="1" nd="1"/>
        <i x="133" s="1" nd="1"/>
        <i x="211" s="1" nd="1"/>
        <i x="87" s="1" nd="1"/>
        <i x="105" s="1" nd="1"/>
        <i x="118" s="1" nd="1"/>
        <i x="182" s="1" nd="1"/>
        <i x="195" s="1" nd="1"/>
        <i x="167" s="1" nd="1"/>
        <i x="99" s="1" nd="1"/>
        <i x="215" s="1" nd="1"/>
        <i x="138" s="1" nd="1"/>
        <i x="220" s="1" nd="1"/>
        <i x="198" s="1" nd="1"/>
        <i x="212" s="1" nd="1"/>
        <i x="216" s="1" nd="1"/>
        <i x="205" s="1" nd="1"/>
        <i x="189" s="1" nd="1"/>
        <i x="181" s="1" nd="1"/>
        <i x="106" s="1" nd="1"/>
        <i x="203" s="1" nd="1"/>
        <i x="218" s="1" nd="1"/>
        <i x="129" s="1" nd="1"/>
        <i x="224" s="1" nd="1"/>
        <i x="190" s="1" nd="1"/>
        <i x="139" s="1" nd="1"/>
        <i x="184" s="1" nd="1"/>
        <i x="140" s="1" nd="1"/>
        <i x="219" s="1" nd="1"/>
        <i x="131" s="1" nd="1"/>
        <i x="93" s="1" nd="1"/>
        <i x="80"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sting_Vesting_Extra1" xr10:uid="{152C43D6-6815-473D-A689-6CA1526365D9}" sourceName="Vesting/Vesting Extra">
  <pivotTables>
    <pivotTable tabId="21" name="Draaitabel3"/>
    <pivotTable tabId="21" name="Draaitabel13"/>
    <pivotTable tabId="21" name="Draaitabel14"/>
    <pivotTable tabId="21" name="Draaitabel15"/>
    <pivotTable tabId="21" name="Draaitabel16"/>
    <pivotTable tabId="21" name="Draaitabel17"/>
    <pivotTable tabId="21" name="Draaitabel18"/>
    <pivotTable tabId="21" name="Draaitabel4"/>
  </pivotTables>
  <data>
    <tabular pivotCacheId="676361655">
      <items count="2">
        <i x="1" s="1"/>
        <i x="0"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raatnaam1" xr10:uid="{30D716BA-D2F0-404C-883D-8DC85021AA13}" sourceName="Sectienummer">
  <extLst>
    <x:ext xmlns:x15="http://schemas.microsoft.com/office/spreadsheetml/2010/11/main" uri="{2F2917AC-EB37-4324-AD4E-5DD8C200BD13}">
      <x15:tableSlicerCache tableId="1" column="3"/>
    </x:ex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raatnaam3" xr10:uid="{C3B1D190-0021-4F6C-B72C-072325E0E909}" sourceName="Straatnaam">
  <extLst>
    <x:ext xmlns:x15="http://schemas.microsoft.com/office/spreadsheetml/2010/11/main" uri="{2F2917AC-EB37-4324-AD4E-5DD8C200BD13}">
      <x15:tableSlicerCache tableId="1" column="19"/>
    </x:ex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uurt1" xr10:uid="{A14D142C-2851-42AA-885F-59176FB3580C}" sourceName="Buurt">
  <extLst>
    <x:ext xmlns:x15="http://schemas.microsoft.com/office/spreadsheetml/2010/11/main" uri="{2F2917AC-EB37-4324-AD4E-5DD8C200BD13}">
      <x15:tableSlicerCache tableId="1" column="13"/>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sting_Vesting_Extra" xr10:uid="{E0F92F48-6C05-4E0D-98C3-660DF1A358D0}" sourceName="Vesting/Vesting Extra">
  <extLst>
    <x:ext xmlns:x15="http://schemas.microsoft.com/office/spreadsheetml/2010/11/main" uri="{2F2917AC-EB37-4324-AD4E-5DD8C200BD13}">
      <x15:tableSlicerCache tableId="1" column="1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ienummer" xr10:uid="{EAE9B4AB-57C4-491F-B6D3-EDCDC8D34424}" sourceName="Sectienummer">
  <pivotTables>
    <pivotTable tabId="21" name="Draaitabel3"/>
    <pivotTable tabId="21" name="Draaitabel13"/>
    <pivotTable tabId="21" name="Draaitabel4"/>
    <pivotTable tabId="21" name="Draaitabel14"/>
    <pivotTable tabId="21" name="Draaitabel15"/>
    <pivotTable tabId="21" name="Draaitabel16"/>
    <pivotTable tabId="21" name="Draaitabel17"/>
    <pivotTable tabId="21" name="Draaitabel18"/>
  </pivotTables>
  <data>
    <tabular pivotCacheId="676361655">
      <items count="272">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 x="191" s="1"/>
        <i x="192" s="1"/>
        <i x="193" s="1"/>
        <i x="194" s="1"/>
        <i x="195" s="1"/>
        <i x="196" s="1"/>
        <i x="197" s="1"/>
        <i x="198" s="1"/>
        <i x="199" s="1"/>
        <i x="200" s="1"/>
        <i x="201" s="1"/>
        <i x="202" s="1"/>
        <i x="203" s="1"/>
        <i x="204" s="1"/>
        <i x="205" s="1"/>
        <i x="206" s="1"/>
        <i x="207" s="1"/>
        <i x="208" s="1"/>
        <i x="209" s="1"/>
        <i x="210" s="1"/>
        <i x="211" s="1"/>
        <i x="212" s="1"/>
        <i x="213" s="1"/>
        <i x="214" s="1"/>
        <i x="215" s="1"/>
        <i x="216" s="1"/>
        <i x="217" s="1"/>
        <i x="218" s="1"/>
        <i x="219" s="1"/>
        <i x="220" s="1"/>
        <i x="221" s="1"/>
        <i x="222" s="1"/>
        <i x="223" s="1"/>
        <i x="224" s="1"/>
        <i x="225" s="1" nd="1"/>
        <i x="226" s="1" nd="1"/>
        <i x="227" s="1" nd="1"/>
        <i x="228" s="1" nd="1"/>
        <i x="229" s="1" nd="1"/>
        <i x="230" s="1" nd="1"/>
        <i x="231" s="1" nd="1"/>
        <i x="232" s="1" nd="1"/>
        <i x="233" s="1" nd="1"/>
        <i x="234" s="1" nd="1"/>
        <i x="235" s="1" nd="1"/>
        <i x="236" s="1" nd="1"/>
        <i x="237" s="1" nd="1"/>
        <i x="241" s="1" nd="1"/>
        <i x="244" s="1" nd="1"/>
        <i x="247" s="1" nd="1"/>
        <i x="248" s="1" nd="1"/>
        <i x="249" s="1" nd="1"/>
        <i x="250" s="1" nd="1"/>
        <i x="251" s="1" nd="1"/>
        <i x="253" s="1" nd="1"/>
        <i x="255" s="1" nd="1"/>
        <i x="257" s="1" nd="1"/>
        <i x="259" s="1" nd="1"/>
        <i x="261" s="1" nd="1"/>
        <i x="263" s="1" nd="1"/>
        <i x="265" s="1" nd="1"/>
        <i x="267" s="1" nd="1"/>
        <i x="268" s="1" nd="1"/>
        <i x="269" s="1" nd="1"/>
        <i x="270" s="1" nd="1"/>
        <i x="271" s="1" nd="1"/>
        <i x="252" s="1" nd="1"/>
        <i x="238" s="1" nd="1"/>
        <i x="254" s="1" nd="1"/>
        <i x="239" s="1" nd="1"/>
        <i x="256" s="1" nd="1"/>
        <i x="240" s="1" nd="1"/>
        <i x="258" s="1" nd="1"/>
        <i x="242" s="1" nd="1"/>
        <i x="260" s="1" nd="1"/>
        <i x="243" s="1" nd="1"/>
        <i x="262" s="1" nd="1"/>
        <i x="245" s="1" nd="1"/>
        <i x="264" s="1" nd="1"/>
        <i x="246" s="1" nd="1"/>
        <i x="266"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uurt2" xr10:uid="{4E96ECB9-89D9-4B49-81FA-B1E0DAFB7DEC}" sourceName="Buurt">
  <pivotTables>
    <pivotTable tabId="21" name="Draaitabel3"/>
    <pivotTable tabId="21" name="Draaitabel13"/>
    <pivotTable tabId="21" name="Draaitabel4"/>
    <pivotTable tabId="21" name="Draaitabel14"/>
    <pivotTable tabId="21" name="Draaitabel15"/>
    <pivotTable tabId="21" name="Draaitabel16"/>
    <pivotTable tabId="21" name="Draaitabel17"/>
    <pivotTable tabId="21" name="Draaitabel18"/>
  </pivotTables>
  <data>
    <tabular pivotCacheId="676361655">
      <items count="13">
        <i x="2" s="1"/>
        <i x="0" s="1"/>
        <i x="1" s="1"/>
        <i x="7" s="1" nd="1"/>
        <i x="10" s="1" nd="1"/>
        <i x="4" s="1" nd="1"/>
        <i x="12" s="1" nd="1"/>
        <i x="5" s="1" nd="1"/>
        <i x="6" s="1" nd="1"/>
        <i x="9" s="1" nd="1"/>
        <i x="11" s="1" nd="1"/>
        <i x="8" s="1" nd="1"/>
        <i x="3"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um" xr10:uid="{293AE337-816E-4563-8BD6-C0D3C9131118}" sourceName="Datum">
  <pivotTables>
    <pivotTable tabId="21" name="Draaitabel3"/>
    <pivotTable tabId="21" name="Draaitabel13"/>
    <pivotTable tabId="21" name="Draaitabel14"/>
    <pivotTable tabId="21" name="Draaitabel15"/>
    <pivotTable tabId="21" name="Draaitabel16"/>
    <pivotTable tabId="21" name="Draaitabel17"/>
    <pivotTable tabId="21" name="Draaitabel18"/>
    <pivotTable tabId="21" name="Draaitabel4"/>
  </pivotTables>
  <data>
    <tabular pivotCacheId="676361655">
      <items count="26">
        <i x="0" s="1"/>
        <i x="1" s="1"/>
        <i x="18" s="1" nd="1"/>
        <i x="23" s="1" nd="1"/>
        <i x="20" s="1" nd="1"/>
        <i x="25" s="1" nd="1"/>
        <i x="19" s="1" nd="1"/>
        <i x="24" s="1" nd="1"/>
        <i x="17" s="1" nd="1"/>
        <i x="22" s="1" nd="1"/>
        <i x="15" s="1" nd="1"/>
        <i x="16" s="1" nd="1"/>
        <i x="21" s="1" nd="1"/>
        <i x="2" s="1" nd="1"/>
        <i x="3" s="1" nd="1"/>
        <i x="4" s="1" nd="1"/>
        <i x="5" s="1" nd="1"/>
        <i x="6" s="1" nd="1"/>
        <i x="7" s="1" nd="1"/>
        <i x="8" s="1" nd="1"/>
        <i x="9" s="1" nd="1"/>
        <i x="10" s="1" nd="1"/>
        <i x="11" s="1" nd="1"/>
        <i x="12" s="1" nd="1"/>
        <i x="13" s="1" nd="1"/>
        <i x="14"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etmoment" xr10:uid="{A361E046-2A9D-46F6-9752-77BCB4EF290A}" sourceName="Meetmoment">
  <pivotTables>
    <pivotTable tabId="21" name="Draaitabel3"/>
    <pivotTable tabId="21" name="Draaitabel13"/>
    <pivotTable tabId="21" name="Draaitabel14"/>
    <pivotTable tabId="21" name="Draaitabel15"/>
    <pivotTable tabId="21" name="Draaitabel16"/>
    <pivotTable tabId="21" name="Draaitabel17"/>
    <pivotTable tabId="21" name="Draaitabel18"/>
    <pivotTable tabId="21" name="Draaitabel4"/>
  </pivotTables>
  <data>
    <tabular pivotCacheId="676361655">
      <items count="103">
        <i x="0" s="1"/>
        <i x="1" s="1"/>
        <i x="11" s="1" nd="1"/>
        <i x="43" s="1" nd="1"/>
        <i x="40" s="1" nd="1"/>
        <i x="96" s="1" nd="1"/>
        <i x="73" s="1" nd="1"/>
        <i x="15" s="1" nd="1"/>
        <i x="78" s="1" nd="1"/>
        <i x="87" s="1" nd="1"/>
        <i x="54" s="1" nd="1"/>
        <i x="10" s="1" nd="1"/>
        <i x="39" s="1" nd="1"/>
        <i x="89" s="1" nd="1"/>
        <i x="57" s="1" nd="1"/>
        <i x="51" s="1" nd="1"/>
        <i x="56" s="1" nd="1"/>
        <i x="50" s="1" nd="1"/>
        <i x="45" s="1" nd="1"/>
        <i x="8" s="1" nd="1"/>
        <i x="63" s="1" nd="1"/>
        <i x="67" s="1" nd="1"/>
        <i x="44" s="1" nd="1"/>
        <i x="47" s="1" nd="1"/>
        <i x="92" s="1" nd="1"/>
        <i x="93" s="1" nd="1"/>
        <i x="95" s="1" nd="1"/>
        <i x="61" s="1" nd="1"/>
        <i x="32" s="1" nd="1"/>
        <i x="3" s="1" nd="1"/>
        <i x="69" s="1" nd="1"/>
        <i x="65" s="1" nd="1"/>
        <i x="60" s="1" nd="1"/>
        <i x="52" s="1" nd="1"/>
        <i x="48" s="1" nd="1"/>
        <i x="41" s="1" nd="1"/>
        <i x="37" s="1" nd="1"/>
        <i x="31" s="1" nd="1"/>
        <i x="27" s="1" nd="1"/>
        <i x="28" s="1" nd="1"/>
        <i x="24" s="1" nd="1"/>
        <i x="19" s="1" nd="1"/>
        <i x="83" s="1" nd="1"/>
        <i x="91" s="1" nd="1"/>
        <i x="79" s="1" nd="1"/>
        <i x="59" s="1" nd="1"/>
        <i x="85" s="1" nd="1"/>
        <i x="36" s="1" nd="1"/>
        <i x="14" s="1" nd="1"/>
        <i x="101" s="1" nd="1"/>
        <i x="82" s="1" nd="1"/>
        <i x="64" s="1" nd="1"/>
        <i x="72" s="1" nd="1"/>
        <i x="99" s="1" nd="1"/>
        <i x="49" s="1" nd="1"/>
        <i x="13" s="1" nd="1"/>
        <i x="53" s="1" nd="1"/>
        <i x="100" s="1" nd="1"/>
        <i x="34" s="1" nd="1"/>
        <i x="86" s="1" nd="1"/>
        <i x="62" s="1" nd="1"/>
        <i x="88" s="1" nd="1"/>
        <i x="80" s="1" nd="1"/>
        <i x="46" s="1" nd="1"/>
        <i x="94" s="1" nd="1"/>
        <i x="21" s="1" nd="1"/>
        <i x="77" s="1" nd="1"/>
        <i x="16" s="1" nd="1"/>
        <i x="38" s="1" nd="1"/>
        <i x="9" s="1" nd="1"/>
        <i x="17" s="1" nd="1"/>
        <i x="30" s="1" nd="1"/>
        <i x="5" s="1" nd="1"/>
        <i x="66" s="1" nd="1"/>
        <i x="58" s="1" nd="1"/>
        <i x="20" s="1" nd="1"/>
        <i x="84" s="1" nd="1"/>
        <i x="70" s="1" nd="1"/>
        <i x="23" s="1" nd="1"/>
        <i x="25" s="1" nd="1"/>
        <i x="6" s="1" nd="1"/>
        <i x="98" s="1" nd="1"/>
        <i x="90" s="1" nd="1"/>
        <i x="76" s="1" nd="1"/>
        <i x="42" s="1" nd="1"/>
        <i x="35" s="1" nd="1"/>
        <i x="75" s="1" nd="1"/>
        <i x="71" s="1" nd="1"/>
        <i x="12" s="1" nd="1"/>
        <i x="26" s="1" nd="1"/>
        <i x="22" s="1" nd="1"/>
        <i x="81" s="1" nd="1"/>
        <i x="102" s="1" nd="1"/>
        <i x="68" s="1" nd="1"/>
        <i x="55" s="1" nd="1"/>
        <i x="7" s="1" nd="1"/>
        <i x="97" s="1" nd="1"/>
        <i x="29" s="1" nd="1"/>
        <i x="4" s="1" nd="1"/>
        <i x="18" s="1" nd="1"/>
        <i x="74" s="1" nd="1"/>
        <i x="33" s="1" nd="1"/>
        <i x="2"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ienummer1" xr10:uid="{5895B455-4CFD-46C4-A5D6-677CD94694F6}" sourceName="Sectienummer">
  <pivotTables>
    <pivotTable tabId="17" name="Draaitabel1"/>
    <pivotTable tabId="17" name="Draaitabel3"/>
  </pivotTables>
  <data>
    <tabular pivotCacheId="676361655">
      <items count="272">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 x="191" s="1"/>
        <i x="192" s="1"/>
        <i x="193" s="1"/>
        <i x="194" s="1"/>
        <i x="195" s="1"/>
        <i x="196" s="1"/>
        <i x="197" s="1"/>
        <i x="198" s="1"/>
        <i x="199" s="1"/>
        <i x="200" s="1"/>
        <i x="201" s="1"/>
        <i x="202" s="1"/>
        <i x="203" s="1"/>
        <i x="204" s="1"/>
        <i x="205" s="1"/>
        <i x="206" s="1"/>
        <i x="207" s="1"/>
        <i x="208" s="1"/>
        <i x="209" s="1"/>
        <i x="210" s="1"/>
        <i x="211" s="1"/>
        <i x="212" s="1"/>
        <i x="213" s="1"/>
        <i x="214" s="1"/>
        <i x="215" s="1"/>
        <i x="216" s="1"/>
        <i x="217" s="1"/>
        <i x="218" s="1"/>
        <i x="219" s="1"/>
        <i x="220" s="1"/>
        <i x="221" s="1"/>
        <i x="222" s="1"/>
        <i x="223" s="1"/>
        <i x="224" s="1"/>
        <i x="225" s="1" nd="1"/>
        <i x="226" s="1" nd="1"/>
        <i x="227" s="1" nd="1"/>
        <i x="228" s="1" nd="1"/>
        <i x="229" s="1" nd="1"/>
        <i x="230" s="1" nd="1"/>
        <i x="231" s="1" nd="1"/>
        <i x="232" s="1" nd="1"/>
        <i x="233" s="1" nd="1"/>
        <i x="234" s="1" nd="1"/>
        <i x="235" s="1" nd="1"/>
        <i x="236" s="1" nd="1"/>
        <i x="237" s="1" nd="1"/>
        <i x="241" s="1" nd="1"/>
        <i x="244" s="1" nd="1"/>
        <i x="247" s="1" nd="1"/>
        <i x="248" s="1" nd="1"/>
        <i x="249" s="1" nd="1"/>
        <i x="250" s="1" nd="1"/>
        <i x="251" s="1" nd="1"/>
        <i x="253" s="1" nd="1"/>
        <i x="255" s="1" nd="1"/>
        <i x="257" s="1" nd="1"/>
        <i x="259" s="1" nd="1"/>
        <i x="261" s="1" nd="1"/>
        <i x="263" s="1" nd="1"/>
        <i x="265" s="1" nd="1"/>
        <i x="267" s="1" nd="1"/>
        <i x="268" s="1" nd="1"/>
        <i x="269" s="1" nd="1"/>
        <i x="270" s="1" nd="1"/>
        <i x="271" s="1" nd="1"/>
        <i x="252" s="1" nd="1"/>
        <i x="238" s="1" nd="1"/>
        <i x="254" s="1" nd="1"/>
        <i x="239" s="1" nd="1"/>
        <i x="256" s="1" nd="1"/>
        <i x="240" s="1" nd="1"/>
        <i x="258" s="1" nd="1"/>
        <i x="242" s="1" nd="1"/>
        <i x="260" s="1" nd="1"/>
        <i x="243" s="1" nd="1"/>
        <i x="262" s="1" nd="1"/>
        <i x="245" s="1" nd="1"/>
        <i x="264" s="1" nd="1"/>
        <i x="246" s="1" nd="1"/>
        <i x="266"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raatnaam" xr10:uid="{616FECBD-C610-40DD-9AB6-D6F9DC57C118}" sourceName="Straatnaam">
  <pivotTables>
    <pivotTable tabId="17" name="Draaitabel1"/>
    <pivotTable tabId="17" name="Draaitabel3"/>
  </pivotTables>
  <data>
    <tabular pivotCacheId="676361655">
      <items count="233">
        <i x="42" s="1"/>
        <i x="24" s="1"/>
        <i x="73" s="1"/>
        <i x="20" s="1"/>
        <i x="38" s="1"/>
        <i x="50" s="1"/>
        <i x="14" s="1"/>
        <i x="70" s="1"/>
        <i x="75" s="1"/>
        <i x="44" s="1"/>
        <i x="53" s="1"/>
        <i x="25" s="1"/>
        <i x="30" s="1"/>
        <i x="32" s="1"/>
        <i x="72" s="1"/>
        <i x="7" s="1"/>
        <i x="48" s="1"/>
        <i x="76" s="1"/>
        <i x="58" s="1"/>
        <i x="69" s="1"/>
        <i x="41" s="1"/>
        <i x="51" s="1"/>
        <i x="31" s="1"/>
        <i x="63" s="1"/>
        <i x="21" s="1"/>
        <i x="19" s="1"/>
        <i x="17" s="1"/>
        <i x="71" s="1"/>
        <i x="5" s="1"/>
        <i x="10" s="1"/>
        <i x="64" s="1"/>
        <i x="22" s="1"/>
        <i x="9" s="1"/>
        <i x="37" s="1"/>
        <i x="35" s="1"/>
        <i x="45" s="1"/>
        <i x="78" s="1"/>
        <i x="2" s="1"/>
        <i x="16" s="1"/>
        <i x="23" s="1"/>
        <i x="15" s="1"/>
        <i x="54" s="1"/>
        <i x="43" s="1"/>
        <i x="56" s="1"/>
        <i x="77" s="1"/>
        <i x="6" s="1"/>
        <i x="62" s="1"/>
        <i x="40" s="1"/>
        <i x="49" s="1"/>
        <i x="4" s="1"/>
        <i x="12" s="1"/>
        <i x="1" s="1"/>
        <i x="60" s="1"/>
        <i x="27" s="1"/>
        <i x="57" s="1"/>
        <i x="59" s="1"/>
        <i x="18" s="1"/>
        <i x="66" s="1"/>
        <i x="74" s="1"/>
        <i x="3" s="1"/>
        <i x="79" s="1"/>
        <i x="26" s="1"/>
        <i x="67" s="1"/>
        <i x="8" s="1"/>
        <i x="68" s="1"/>
        <i x="29" s="1"/>
        <i x="13" s="1"/>
        <i x="0" s="1"/>
        <i x="46" s="1"/>
        <i x="65" s="1"/>
        <i x="61" s="1"/>
        <i x="11" s="1"/>
        <i x="55" s="1"/>
        <i x="47" s="1"/>
        <i x="28" s="1"/>
        <i x="39" s="1"/>
        <i x="36" s="1"/>
        <i x="33" s="1"/>
        <i x="34" s="1"/>
        <i x="52" s="1"/>
        <i x="229" s="1" nd="1"/>
        <i x="183" s="1" nd="1"/>
        <i x="155" s="1" nd="1"/>
        <i x="225" s="1" nd="1"/>
        <i x="164" s="1" nd="1"/>
        <i x="124" s="1" nd="1"/>
        <i x="206" s="1" nd="1"/>
        <i x="178" s="1" nd="1"/>
        <i x="97" s="1" nd="1"/>
        <i x="213" s="1" nd="1"/>
        <i x="86" s="1" nd="1"/>
        <i x="88" s="1" nd="1"/>
        <i x="101" s="1" nd="1"/>
        <i x="200" s="1" nd="1"/>
        <i x="163" s="1" nd="1"/>
        <i x="153" s="1" nd="1"/>
        <i x="210" s="1" nd="1"/>
        <i x="113" s="1" nd="1"/>
        <i x="149" s="1" nd="1"/>
        <i x="117" s="1" nd="1"/>
        <i x="150" s="1" nd="1"/>
        <i x="175" s="1" nd="1"/>
        <i x="98" s="1" nd="1"/>
        <i x="165" s="1" nd="1"/>
        <i x="123" s="1" nd="1"/>
        <i x="194" s="1" nd="1"/>
        <i x="172" s="1" nd="1"/>
        <i x="151" s="1" nd="1"/>
        <i x="208" s="1" nd="1"/>
        <i x="166" s="1" nd="1"/>
        <i x="171" s="1" nd="1"/>
        <i x="158" s="1" nd="1"/>
        <i x="197" s="1" nd="1"/>
        <i x="188" s="1" nd="1"/>
        <i x="226" s="1" nd="1"/>
        <i x="230" s="1" nd="1"/>
        <i x="144" s="1" nd="1"/>
        <i x="227" s="1" nd="1"/>
        <i x="223" s="1" nd="1"/>
        <i x="110" s="1" nd="1"/>
        <i x="176" s="1" nd="1"/>
        <i x="222" s="1" nd="1"/>
        <i x="231" s="1" nd="1"/>
        <i x="201" s="1" nd="1"/>
        <i x="228" s="1" nd="1"/>
        <i x="177" s="1" nd="1"/>
        <i x="232" s="1" nd="1"/>
        <i x="102" s="1" nd="1"/>
        <i x="95" s="1" nd="1"/>
        <i x="132" s="1" nd="1"/>
        <i x="186" s="1" nd="1"/>
        <i x="193" s="1" nd="1"/>
        <i x="115" s="1" nd="1"/>
        <i x="121" s="1" nd="1"/>
        <i x="109" s="1" nd="1"/>
        <i x="127" s="1" nd="1"/>
        <i x="100" s="1" nd="1"/>
        <i x="217" s="1" nd="1"/>
        <i x="104" s="1" nd="1"/>
        <i x="209" s="1" nd="1"/>
        <i x="168" s="1" nd="1"/>
        <i x="199" s="1" nd="1"/>
        <i x="136" s="1" nd="1"/>
        <i x="142" s="1" nd="1"/>
        <i x="161" s="1" nd="1"/>
        <i x="202" s="1" nd="1"/>
        <i x="112" s="1" nd="1"/>
        <i x="169" s="1" nd="1"/>
        <i x="191" s="1" nd="1"/>
        <i x="83" s="1" nd="1"/>
        <i x="160" s="1" nd="1"/>
        <i x="173" s="1" nd="1"/>
        <i x="221" s="1" nd="1"/>
        <i x="122" s="1" nd="1"/>
        <i x="170" s="1" nd="1"/>
        <i x="180" s="1" nd="1"/>
        <i x="141" s="1" nd="1"/>
        <i x="128" s="1" nd="1"/>
        <i x="96" s="1" nd="1"/>
        <i x="114" s="1" nd="1"/>
        <i x="125" s="1" nd="1"/>
        <i x="143" s="1" nd="1"/>
        <i x="192" s="1" nd="1"/>
        <i x="145" s="1" nd="1"/>
        <i x="204" s="1" nd="1"/>
        <i x="120" s="1" nd="1"/>
        <i x="214" s="1" nd="1"/>
        <i x="108" s="1" nd="1"/>
        <i x="89" s="1" nd="1"/>
        <i x="179" s="1" nd="1"/>
        <i x="207" s="1" nd="1"/>
        <i x="94" s="1" nd="1"/>
        <i x="134" s="1" nd="1"/>
        <i x="146" s="1" nd="1"/>
        <i x="162" s="1" nd="1"/>
        <i x="116" s="1" nd="1"/>
        <i x="92" s="1" nd="1"/>
        <i x="81" s="1" nd="1"/>
        <i x="137" s="1" nd="1"/>
        <i x="159" s="1" nd="1"/>
        <i x="107" s="1" nd="1"/>
        <i x="111" s="1" nd="1"/>
        <i x="126" s="1" nd="1"/>
        <i x="82" s="1" nd="1"/>
        <i x="103" s="1" nd="1"/>
        <i x="119" s="1" nd="1"/>
        <i x="152" s="1" nd="1"/>
        <i x="174" s="1" nd="1"/>
        <i x="154" s="1" nd="1"/>
        <i x="147" s="1" nd="1"/>
        <i x="148" s="1" nd="1"/>
        <i x="187" s="1" nd="1"/>
        <i x="85" s="1" nd="1"/>
        <i x="84" s="1" nd="1"/>
        <i x="130" s="1" nd="1"/>
        <i x="157" s="1" nd="1"/>
        <i x="156" s="1" nd="1"/>
        <i x="196" s="1" nd="1"/>
        <i x="135" s="1" nd="1"/>
        <i x="91" s="1" nd="1"/>
        <i x="90" s="1" nd="1"/>
        <i x="185" s="1" nd="1"/>
        <i x="133" s="1" nd="1"/>
        <i x="211" s="1" nd="1"/>
        <i x="87" s="1" nd="1"/>
        <i x="105" s="1" nd="1"/>
        <i x="118" s="1" nd="1"/>
        <i x="182" s="1" nd="1"/>
        <i x="195" s="1" nd="1"/>
        <i x="167" s="1" nd="1"/>
        <i x="99" s="1" nd="1"/>
        <i x="215" s="1" nd="1"/>
        <i x="138" s="1" nd="1"/>
        <i x="220" s="1" nd="1"/>
        <i x="198" s="1" nd="1"/>
        <i x="212" s="1" nd="1"/>
        <i x="216" s="1" nd="1"/>
        <i x="205" s="1" nd="1"/>
        <i x="189" s="1" nd="1"/>
        <i x="181" s="1" nd="1"/>
        <i x="106" s="1" nd="1"/>
        <i x="203" s="1" nd="1"/>
        <i x="218" s="1" nd="1"/>
        <i x="129" s="1" nd="1"/>
        <i x="224" s="1" nd="1"/>
        <i x="190" s="1" nd="1"/>
        <i x="139" s="1" nd="1"/>
        <i x="184" s="1" nd="1"/>
        <i x="140" s="1" nd="1"/>
        <i x="219" s="1" nd="1"/>
        <i x="131" s="1" nd="1"/>
        <i x="93" s="1" nd="1"/>
        <i x="80"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uurt" xr10:uid="{8B60352D-A55B-4DBB-83DE-D1C63C5B3B24}" sourceName="Buurt">
  <pivotTables>
    <pivotTable tabId="17" name="Draaitabel1"/>
    <pivotTable tabId="17" name="Draaitabel3"/>
  </pivotTables>
  <data>
    <tabular pivotCacheId="676361655">
      <items count="13">
        <i x="2" s="1"/>
        <i x="0" s="1"/>
        <i x="1" s="1"/>
        <i x="7" s="1" nd="1"/>
        <i x="10" s="1" nd="1"/>
        <i x="4" s="1" nd="1"/>
        <i x="12" s="1" nd="1"/>
        <i x="5" s="1" nd="1"/>
        <i x="6" s="1" nd="1"/>
        <i x="9" s="1" nd="1"/>
        <i x="11" s="1" nd="1"/>
        <i x="8" s="1" nd="1"/>
        <i x="3"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sting_Vesting_Extra2" xr10:uid="{D951E9A4-208E-463A-BC88-F4BD14C3F137}" sourceName="Vesting/Vesting Extra">
  <pivotTables>
    <pivotTable tabId="17" name="Draaitabel3"/>
    <pivotTable tabId="17" name="Draaitabel1"/>
  </pivotTables>
  <data>
    <tabular pivotCacheId="676361655">
      <items count="2">
        <i x="1"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raatnaam 2" xr10:uid="{FF807CBF-1D22-4F28-B6D4-F52B34C452C4}" cache="Slicer_Straatnaam2" caption="Straatnaam" style="SlicerStyleLight3" lockedPosition="1" rowHeight="241300"/>
  <slicer name="Sectienummer" xr10:uid="{84376288-FD5B-4010-A23D-EA5CF946734B}" cache="Slicer_Sectienummer" caption="Sectienummer" style="SlicerStyleLight3" lockedPosition="1" rowHeight="241300"/>
  <slicer name="Buurt 2" xr10:uid="{63CE906F-6A37-46F4-9371-2155191003D0}" cache="Slicer_Buurt2" caption="Buurt" style="SlicerStyleLight3" lockedPosition="1" rowHeight="241300"/>
  <slicer name="Datum" xr10:uid="{747ACC0F-6A74-4F8F-BCC0-FBA33AC510FD}" cache="Slicer_Datum" caption="Datum" style="SlicerStyleLight3" lockedPosition="1" rowHeight="241300"/>
  <slicer name="Meetmoment" xr10:uid="{322C8B84-82E1-4BAA-9A2D-941236F83D3A}" cache="Slicer_Meetmoment" caption="Meetmoment" style="SlicerStyleLight3" lockedPosition="1" rowHeight="241300"/>
  <slicer name="Vesting/Vesting Extra 1" xr10:uid="{63631CBB-39A1-4E39-8DB8-CFBD24DEE3BC}" cache="Slicer_Vesting_Vesting_Extra1" caption="Vesting/Vesting Extra" style="SlicerStyleLight3" lockedPosition="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ienummer 1" xr10:uid="{536A8BAE-9DBF-4CD1-993B-041641BF01E2}" cache="Slicer_Sectienummer1" caption="Sectienummer" style="SlicerStyleLight3" lockedPosition="1" rowHeight="241300"/>
  <slicer name="Straatnaam" xr10:uid="{BFFE49D1-CB7F-4E43-82E4-E8087B904804}" cache="Slicer_Straatnaam" caption="Straatnaam" style="SlicerStyleLight3" lockedPosition="1" rowHeight="241300"/>
  <slicer name="Buurt" xr10:uid="{37F26AF4-F3AE-461F-AE45-9EAF6056B5DB}" cache="Slicer_Buurt" caption="Buurt" style="SlicerStyleLight3" lockedPosition="1" rowHeight="241300"/>
  <slicer name="Vesting/Vesting Extra 2" xr10:uid="{46C183C8-5D98-4718-8B20-9E18A3C1C224}" cache="Slicer_Vesting_Vesting_Extra2" caption="Vesting/Vesting Extra" style="SlicerStyleLight3" lockedPosition="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raatnaam 1" xr10:uid="{E44C48F0-483B-4DE5-ABF4-61BD04294F50}" cache="Slicer_Straatnaam1" caption="Sectienummer" style="SlicerStyleLight3" lockedPosition="1" rowHeight="241300"/>
  <slicer name="Straatnaam 3" xr10:uid="{0C1EDA97-9BA6-49B6-9B66-3D4E6AA0DEAE}" cache="Slicer_Straatnaam3" caption="Straatnaam" style="SlicerStyleLight3" lockedPosition="1" rowHeight="241300"/>
  <slicer name="Buurt 1" xr10:uid="{73E024BD-9AB6-4881-A3BB-B99E4D035F61}" cache="Slicer_Buurt1" caption="Buurt" style="SlicerStyleLight3" lockedPosition="1" rowHeight="241300"/>
  <slicer name="Vesting/Vesting Extra" xr10:uid="{6D7970A9-087C-4059-A3BA-DDDF9D222D12}" cache="Slicer_Vesting_Vesting_Extra" caption="Vesting/Vesting Extra" style="SlicerStyleLight3"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C8BB1F-146E-4509-A52D-7CA5DC022FE4}" name="Tabel3" displayName="Tabel3" ref="A7:B11" totalsRowShown="0" headerRowDxfId="172" dataDxfId="171">
  <autoFilter ref="A7:B11" xr:uid="{0B1A4DA6-A440-45EE-908F-7C42343DCB80}">
    <filterColumn colId="0" hiddenButton="1"/>
    <filterColumn colId="1" hiddenButton="1"/>
  </autoFilter>
  <tableColumns count="2">
    <tableColumn id="1" xr3:uid="{3F754A99-8989-4FAA-BA89-A19D6C6FC106}" name="Tabblad" dataDxfId="170"/>
    <tableColumn id="2" xr3:uid="{983CE4FF-01CA-41B9-8B89-8842F65EF5B2}" name="Toelichting" dataDxfId="169"/>
  </tableColumns>
  <tableStyleInfo name="TableStyleMedium1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072BE2-3990-4D42-B943-15BA13A477E2}" name="Tabel1" displayName="Tabel1" ref="A16:BB469" totalsRowCount="1" headerRowDxfId="108" dataDxfId="107">
  <autoFilter ref="A16:BB468" xr:uid="{E3FC6348-B5BB-45B0-A749-9E8C928D8E3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autoFilter>
  <sortState xmlns:xlrd2="http://schemas.microsoft.com/office/spreadsheetml/2017/richdata2" ref="A17:BB468">
    <sortCondition ref="A16:A468"/>
  </sortState>
  <tableColumns count="54">
    <tableColumn id="3" xr3:uid="{7168A793-7F34-4A58-BFF6-44DFBBFA3976}" name="Sectienummer" dataDxfId="106" totalsRowDxfId="105"/>
    <tableColumn id="13" xr3:uid="{5BAA64EA-415F-440B-891A-8A64DE15DDA2}" name="Buurt" dataDxfId="104" totalsRowDxfId="103"/>
    <tableColumn id="11" xr3:uid="{1BF2254E-B453-4CF1-8E53-17BEC6315780}" name="Vesting/Vesting Extra" dataDxfId="102" totalsRowDxfId="101"/>
    <tableColumn id="19" xr3:uid="{942CC6C0-83BC-4D50-9E51-FD7D0A8D0A41}" name="Straatnaam" dataDxfId="100" totalsRowDxfId="99"/>
    <tableColumn id="37" xr3:uid="{FA6A919A-52C7-40FC-A968-0492D4441D8E}" name="Datum" dataDxfId="98" totalsRowDxfId="97"/>
    <tableColumn id="38" xr3:uid="{6AE60FD6-9115-4B7F-8E28-A866DC0D111D}" name="Meetmoment" dataDxfId="96" totalsRowDxfId="95"/>
    <tableColumn id="35" xr3:uid="{751D95FF-F124-497F-8FA5-162D9DFB5F5A}" name="Totale openbare capaciteit" totalsRowFunction="sum" dataDxfId="94" totalsRowDxfId="93"/>
    <tableColumn id="60" xr3:uid="{31E51C60-07A4-4461-B8EC-0014352B91DE}" name="Cap - Informeel" totalsRowFunction="sum" dataDxfId="92" totalsRowDxfId="91"/>
    <tableColumn id="26" xr3:uid="{D9DF5450-F998-4DAE-938A-C2779C1EB28D}" name="Cap - Gehandicapten algemeen" totalsRowFunction="sum" dataDxfId="90" totalsRowDxfId="89"/>
    <tableColumn id="27" xr3:uid="{6494352D-26BA-4CC2-A8DF-3A6D23898C60}" name="Cap - Gehandicapten kenteken" totalsRowFunction="sum" dataDxfId="88" totalsRowDxfId="87"/>
    <tableColumn id="28" xr3:uid="{A433B532-5072-4F39-B253-84D29CEF9321}" name="Cap - Elektrisch" totalsRowFunction="sum" dataDxfId="86" totalsRowDxfId="85"/>
    <tableColumn id="29" xr3:uid="{8F613990-9824-4313-BE18-37982E58B3E8}" name="Cap - LadenLossen" totalsRowFunction="sum" dataDxfId="84" totalsRowDxfId="83"/>
    <tableColumn id="57" xr3:uid="{1AA53A36-2DD5-43F1-9150-3A1ED0CE44C2}" name="Cap - Autodate" dataDxfId="82" totalsRowDxfId="81"/>
    <tableColumn id="30" xr3:uid="{E5C25360-5697-4983-BFB2-18C4AFC9B5B0}" name="Cap - Overig gereserveerd" totalsRowFunction="sum" dataDxfId="80" totalsRowDxfId="79"/>
    <tableColumn id="17" xr3:uid="{9E8D88DB-4164-4DCB-9F94-ABD197FF8E68}" name="Totale doelgroep capaciteit" totalsRowFunction="sum" dataDxfId="78" totalsRowDxfId="77"/>
    <tableColumn id="24" xr3:uid="{281A5243-76FD-4060-AE12-CCE6A1C8E8B3}" name="Korte, enkele oprit zonder garage" totalsRowFunction="sum" dataDxfId="76" totalsRowDxfId="75"/>
    <tableColumn id="25" xr3:uid="{9AA7F06A-6CAE-4A4B-8A6C-BFC6797B1D84}" name="Korte, dubbele oprit zonder garage" totalsRowFunction="sum" dataDxfId="74" totalsRowDxfId="73"/>
    <tableColumn id="36" xr3:uid="{96321EFD-7DE6-42D5-B315-511142B91469}" name="Korte, enkele oprit met garage" totalsRowFunction="sum" dataDxfId="72" totalsRowDxfId="71"/>
    <tableColumn id="62" xr3:uid="{BF62C27F-E2E4-4348-8CFB-0DDD85FCC46E}" name="Korte, dubbele oprit met garage" totalsRowFunction="sum" dataDxfId="70" totalsRowDxfId="69"/>
    <tableColumn id="66" xr3:uid="{62635F8A-6F88-4249-94F0-87927E351C20}" name="Lange, enkele oprit zonder garage" totalsRowFunction="sum" dataDxfId="68" totalsRowDxfId="67"/>
    <tableColumn id="67" xr3:uid="{A9975A4D-3B44-42F4-A2B8-E4E6598E8341}" name="Lange, dubbele oprit zonder garage" totalsRowFunction="sum" dataDxfId="66" totalsRowDxfId="65"/>
    <tableColumn id="68" xr3:uid="{5409D57B-0C6B-4321-B039-D8EC10E88DF8}" name="Lange, enkele oprit met garage" totalsRowFunction="sum" dataDxfId="64" totalsRowDxfId="63"/>
    <tableColumn id="69" xr3:uid="{8203F27C-0E8F-464D-837D-DD89718DAE0C}" name="Lange, dubbele oprit met garage" totalsRowFunction="sum" dataDxfId="62" totalsRowDxfId="61"/>
    <tableColumn id="20" xr3:uid="{B1C94BCB-9DD5-4E15-AFE8-51C5915A83DE}" name="Cap - Privaat" totalsRowFunction="sum" dataDxfId="60" totalsRowDxfId="59">
      <calculatedColumnFormula>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calculatedColumnFormula>
    </tableColumn>
    <tableColumn id="4" xr3:uid="{52B48E8E-CE92-449A-A923-D1D995744865}" name="Totale capaciteit" totalsRowFunction="sum" dataDxfId="58" totalsRowDxfId="57">
      <calculatedColumnFormula>Tabel1[[#This Row],[Totale openbare capaciteit]]+Tabel1[[#This Row],[Totale doelgroep capaciteit]]+Tabel1[[#This Row],[Cap - Informeel]]</calculatedColumnFormula>
    </tableColumn>
    <tableColumn id="42" xr3:uid="{41B7C620-6EA9-40D8-B794-BC99FD7A927A}" name="Bez - Openbaar" totalsRowFunction="sum" dataDxfId="56" totalsRowDxfId="55"/>
    <tableColumn id="61" xr3:uid="{CFEA505E-2B45-43F9-B9F1-484AF9C201DE}" name="Bez - Informeel" totalsRowFunction="sum" dataDxfId="54" totalsRowDxfId="53"/>
    <tableColumn id="43" xr3:uid="{9F9BB4D8-515B-414A-ADF7-025134FE3A12}" name="Bez - Gehandicapten algemeen" totalsRowFunction="sum" dataDxfId="52" totalsRowDxfId="51"/>
    <tableColumn id="44" xr3:uid="{7067CFC2-2B03-4765-B41E-1ECA4007FDBA}" name="Bez - Gehandicapten kenteken" totalsRowFunction="sum" dataDxfId="50" totalsRowDxfId="49"/>
    <tableColumn id="45" xr3:uid="{0D0D13A7-CA6F-4774-90C8-DC6417D53E0E}" name="Bez - Elektrisch" totalsRowFunction="sum" dataDxfId="48" totalsRowDxfId="47"/>
    <tableColumn id="46" xr3:uid="{B030B78B-F645-4113-9EEB-A4EF4F63B122}" name="Bez - LadenLossen" totalsRowFunction="sum" dataDxfId="46" totalsRowDxfId="45"/>
    <tableColumn id="58" xr3:uid="{E581EE31-9215-42B0-8769-E3724EA4606D}" name="Bez - Autodate" totalsRowFunction="sum" dataDxfId="44" totalsRowDxfId="43"/>
    <tableColumn id="47" xr3:uid="{786DCA47-AD7D-4034-9E2B-E845B9702387}" name="Bez - Overig gereserveerd" totalsRowFunction="sum" dataDxfId="42" totalsRowDxfId="41"/>
    <tableColumn id="40" xr3:uid="{448BA1BC-447A-446F-914A-C5DDDE616C85}" name="Bez - doelgroep totaal" totalsRowFunction="sum" dataDxfId="40" totalsRowDxfId="39">
      <calculatedColumnFormula>SUM(Tabel1[[#This Row],[Bez - Gehandicapten algemeen]:[Bez - Overig gereserveerd]])</calculatedColumnFormula>
    </tableColumn>
    <tableColumn id="22" xr3:uid="{561A7673-8E2E-4298-9AF6-D8D9C514E166}" name="Bez - Privaat" totalsRowFunction="sum" dataDxfId="38" totalsRowDxfId="37"/>
    <tableColumn id="1" xr3:uid="{48E2F19E-D3E2-4C0F-B76A-411D8B1497A3}" name="Bez - fout, canadees" totalsRowFunction="sum" dataDxfId="36" totalsRowDxfId="35"/>
    <tableColumn id="2" xr3:uid="{1A7978BB-58D7-402B-AD9F-CDF45DF81158}" name="Bez - fout, anders" totalsRowFunction="sum" dataDxfId="34" totalsRowDxfId="33"/>
    <tableColumn id="49" xr3:uid="{30F3E027-0B48-4A66-A8A6-366B44012564}" name="Opmerking - foutparkeerders" dataDxfId="32" totalsRowDxfId="31"/>
    <tableColumn id="48" xr3:uid="{60E97BE4-13F1-40BA-927A-9CB931B9D858}" name="Bez - Foutparkeerders" totalsRowFunction="sum" totalsRowDxfId="30">
      <calculatedColumnFormula>SUM(Tabel1[[#This Row],[Bez - fout, canadees]:[Bez - fout, anders]])</calculatedColumnFormula>
    </tableColumn>
    <tableColumn id="51" xr3:uid="{C251896B-8602-4B86-AC1A-DAE6B730F1C2}" name="Bez - Obstakel, openbaar" totalsRowFunction="sum" dataDxfId="29" totalsRowDxfId="28"/>
    <tableColumn id="23" xr3:uid="{6202D323-775C-49A0-BE39-4EE9116BAF15}" name="Bez - Obstakel, informeel" dataDxfId="27" totalsRowDxfId="26"/>
    <tableColumn id="7" xr3:uid="{FF046C2C-0C60-47A2-A7B2-E0C752EA6262}" name="Bez - Obstakel, doelgroep" totalsRowFunction="sum" dataDxfId="25" totalsRowDxfId="24"/>
    <tableColumn id="8" xr3:uid="{1F395A8B-4EA5-4A59-8B74-F3672C597521}" name="Opmerking - obstakels" dataDxfId="23" totalsRowDxfId="22"/>
    <tableColumn id="50" xr3:uid="{45F19BCC-A882-411F-A4C3-9E58AD3CF787}" name="Bez - Obstakels" totalsRowFunction="sum" dataDxfId="21" totalsRowDxfId="20">
      <calculatedColumnFormula>SUM(Tabel1[[#This Row],[Bez - Obstakel, openbaar]:[Bez - Obstakel, doelgroep]])</calculatedColumnFormula>
    </tableColumn>
    <tableColumn id="52" xr3:uid="{CE434158-8238-44B9-8544-813985E4FC16}" name="Opmerkingen - algemeen" dataDxfId="19" totalsRowDxfId="18"/>
    <tableColumn id="5" xr3:uid="{5EA6238C-3B95-4E1F-A336-DE2917A8C749}" name="Situatie tijdens meetmoment" dataDxfId="17" totalsRowDxfId="16"/>
    <tableColumn id="56" xr3:uid="{9F46F7B0-4ACA-46F5-80DE-071D3383F4D1}" name="Verklaring overbezetting" dataDxfId="15" totalsRowDxfId="14"/>
    <tableColumn id="39" xr3:uid="{99DFE9D5-956E-4D9B-A9A8-8B0DAD0AF2AF}" name="Totale bezetting" totalsRowFunction="sum" dataDxfId="13" totalsRowDxfId="12">
      <calculatedColumnFormula>SUM(Tabel1[[#This Row],[Bez - doelgroep totaal]]+Tabel1[[#This Row],[Bez - Openbaar]]+Tabel1[[#This Row],[Bez - Foutparkeerders]]+Tabel1[[#This Row],[Bez - Obstakels]]+Tabel1[[#This Row],[Bez - Informeel]])</calculatedColumnFormula>
    </tableColumn>
    <tableColumn id="9" xr3:uid="{0D194D76-AF23-47F6-AC99-40E6900294C5}" name="Bezettingsgraad - bijzonder" totalsRowFunction="custom" dataDxfId="11" totalsRowDxfId="10">
      <calculatedColumnFormula>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calculatedColumnFormula>
      <totalsRowFormula>IFERROR((Tabel1[[#Totals],[Bez - Obstakel, doelgroep]]+Tabel1[[#Totals],[Bez - doelgroep totaal]])/Tabel1[[#Totals],[Totale doelgroep capaciteit]],"   ")</totalsRowFormula>
    </tableColumn>
    <tableColumn id="70" xr3:uid="{F92C908A-4A5A-47CA-8C26-2EDD5F2F236E}" name="Bezettingsgraad - privé" totalsRowFunction="custom" dataDxfId="9" totalsRowDxfId="8">
      <calculatedColumnFormula>IF(OR(Tabel1[[#This Row],[Situatie tijdens meetmoment]]="wegwerkzaamheden",Tabel1[[#This Row],[Situatie tijdens meetmoment]]="niet bereikbaar")," ",IFERROR((Tabel1[[#This Row],[Bez - Privaat]])/Tabel1[[#This Row],[Cap - Privaat]],IF( AND((Tabel1[[#This Row],[Bez - Privaat]])&gt;0,Tabel1[[#This Row],[Cap - Privaat]]=0),"  ","   ")))</calculatedColumnFormula>
      <totalsRowFormula>IFERROR(Tabel1[[#Totals],[Bez - Privaat]]/Tabel1[[#Totals],[Cap - Privaat]],"   ")</totalsRowFormula>
    </tableColumn>
    <tableColumn id="10" xr3:uid="{C11F04C9-C328-431D-B36D-FF04876C0A06}" name="Bezettingsgraad - openbaar, netto" totalsRowFunction="custom" dataDxfId="7" totalsRowDxfId="6">
      <calculatedColumnFormula>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calculatedColumnFormula>
      <totalsRowFormula>IFERROR((Tabel1[[#Totals],[Bez - Openbaar]]+Tabel1[[#Totals],[Bez - Obstakel, openbaar]])/Tabel1[[#Totals],[Totale openbare capaciteit]],"   ")</totalsRowFormula>
    </tableColumn>
    <tableColumn id="6" xr3:uid="{A743FAAD-F568-4A22-9DA9-FED2B974A956}" name="Bezettingsgraad - openbaar, bruto" totalsRowFunction="custom" dataDxfId="5" totalsRowDxfId="4">
      <calculatedColumnFormula>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calculatedColumnFormula>
      <totalsRowFormula>IFERROR((Tabel1[[#Totals],[Bez - Openbaar]]+Tabel1[[#Totals],[Bez - Foutparkeerders]]+Tabel1[[#Totals],[Bez - Obstakel, openbaar]]+Tabel1[[#Totals],[Bez - Informeel]])/Tabel1[[#Totals],[Totale openbare capaciteit]],"   ")</totalsRowFormula>
    </tableColumn>
    <tableColumn id="65" xr3:uid="{6F0A787C-63F4-40E8-89F6-E0540D2FFFA7}" name="Bezettingsgraad - exclusief informeel" totalsRowFunction="custom" dataDxfId="3" totalsRowDxfId="2">
      <calculatedColumnFormula>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calculatedColumnFormula>
      <totalsRowFormula>IFERROR((Tabel1[[#Totals],[Totale bezetting]]/(Tabel1[[#Totals],[Totale capaciteit]]-Tabel1[[#Totals],[Cap - Informeel]])),"   ")</totalsRowFormula>
    </tableColumn>
    <tableColumn id="41" xr3:uid="{D64EAEB9-D69C-4ECF-9A64-A73950907842}" name="Bezettingsgraad" totalsRowFunction="custom" dataDxfId="1" totalsRowDxfId="0">
      <calculatedColumnFormula>IF(OR(Tabel1[[#This Row],[Situatie tijdens meetmoment]]="wegwerkzaamheden",Tabel1[[#This Row],[Situatie tijdens meetmoment]]="niet bereikbaar")," ",IFERROR(Tabel1[[#This Row],[Totale bezetting]]/Tabel1[[#This Row],[Totale capaciteit]],IF( AND(Tabel1[[#This Row],[Totale bezetting]]&gt;0,Tabel1[[#This Row],[Totale capaciteit]]=0),"  ","   ")))</calculatedColumnFormula>
      <totalsRowFormula>IFERROR((Tabel1[[#Totals],[Totale bezetting]]/Tabel1[[#Totals],[Totale capaciteit]]),"   ")</totalsRowFormula>
    </tableColumn>
  </tableColumns>
  <tableStyleInfo name="TableStyleMedium17" showFirstColumn="0" showLastColumn="0" showRowStripes="1" showColumnStripes="0"/>
</table>
</file>

<file path=xl/theme/theme1.xml><?xml version="1.0" encoding="utf-8"?>
<a:theme xmlns:a="http://schemas.openxmlformats.org/drawingml/2006/main" name="DataCount Huisstijl">
  <a:themeElements>
    <a:clrScheme name="DataCount - Huisstijl">
      <a:dk1>
        <a:srgbClr val="1F386B"/>
      </a:dk1>
      <a:lt1>
        <a:sysClr val="window" lastClr="FFFFFF"/>
      </a:lt1>
      <a:dk2>
        <a:srgbClr val="1F386B"/>
      </a:dk2>
      <a:lt2>
        <a:srgbClr val="FFFFFF"/>
      </a:lt2>
      <a:accent1>
        <a:srgbClr val="C3DDF5"/>
      </a:accent1>
      <a:accent2>
        <a:srgbClr val="1F386B"/>
      </a:accent2>
      <a:accent3>
        <a:srgbClr val="D8D8D8"/>
      </a:accent3>
      <a:accent4>
        <a:srgbClr val="EDF5FC"/>
      </a:accent4>
      <a:accent5>
        <a:srgbClr val="A4CEF2"/>
      </a:accent5>
      <a:accent6>
        <a:srgbClr val="FFFFFF"/>
      </a:accent6>
      <a:hlink>
        <a:srgbClr val="69AEEA"/>
      </a:hlink>
      <a:folHlink>
        <a:srgbClr val="3B3D82"/>
      </a:folHlink>
    </a:clrScheme>
    <a:fontScheme name="DataCount - Huisstijl">
      <a:majorFont>
        <a:latin typeface="Bahnschrift Light Condensed"/>
        <a:ea typeface=""/>
        <a:cs typeface=""/>
      </a:majorFont>
      <a:minorFont>
        <a:latin typeface="Bahnschrift Light"/>
        <a:ea typeface=""/>
        <a:cs typeface=""/>
      </a:minorFont>
    </a:fontScheme>
    <a:fmtScheme name="Melkglas">
      <a:fillStyleLst>
        <a:solidFill>
          <a:schemeClr val="phClr"/>
        </a:solidFill>
        <a:gradFill rotWithShape="1">
          <a:gsLst>
            <a:gs pos="0">
              <a:schemeClr val="phClr">
                <a:tint val="15000"/>
                <a:satMod val="250000"/>
              </a:schemeClr>
            </a:gs>
            <a:gs pos="49000">
              <a:schemeClr val="phClr">
                <a:tint val="50000"/>
                <a:satMod val="200000"/>
              </a:schemeClr>
            </a:gs>
            <a:gs pos="49100">
              <a:schemeClr val="phClr">
                <a:tint val="64000"/>
                <a:satMod val="160000"/>
              </a:schemeClr>
            </a:gs>
            <a:gs pos="92000">
              <a:schemeClr val="phClr">
                <a:tint val="50000"/>
                <a:satMod val="200000"/>
              </a:schemeClr>
            </a:gs>
            <a:gs pos="100000">
              <a:schemeClr val="phClr">
                <a:tint val="43000"/>
                <a:satMod val="190000"/>
              </a:schemeClr>
            </a:gs>
          </a:gsLst>
          <a:lin ang="5400000" scaled="1"/>
        </a:gradFill>
        <a:gradFill rotWithShape="1">
          <a:gsLst>
            <a:gs pos="0">
              <a:schemeClr val="phClr">
                <a:tint val="74000"/>
              </a:schemeClr>
            </a:gs>
            <a:gs pos="49000">
              <a:schemeClr val="phClr">
                <a:tint val="96000"/>
                <a:shade val="84000"/>
                <a:satMod val="110000"/>
              </a:schemeClr>
            </a:gs>
            <a:gs pos="49100">
              <a:schemeClr val="phClr">
                <a:shade val="55000"/>
                <a:satMod val="150000"/>
              </a:schemeClr>
            </a:gs>
            <a:gs pos="92000">
              <a:schemeClr val="phClr">
                <a:tint val="98000"/>
                <a:shade val="90000"/>
                <a:satMod val="128000"/>
              </a:schemeClr>
            </a:gs>
            <a:gs pos="100000">
              <a:schemeClr val="phClr">
                <a:tint val="90000"/>
                <a:shade val="97000"/>
                <a:satMod val="128000"/>
              </a:schemeClr>
            </a:gs>
          </a:gsLst>
          <a:lin ang="5400000" scaled="1"/>
        </a:gradFill>
      </a:fillStyleLst>
      <a:lnStyleLst>
        <a:ln w="11430" cap="flat" cmpd="sng" algn="ctr">
          <a:solidFill>
            <a:schemeClr val="phClr"/>
          </a:solidFill>
          <a:prstDash val="solid"/>
        </a:ln>
        <a:ln w="40000" cap="flat" cmpd="sng" algn="ctr">
          <a:solidFill>
            <a:schemeClr val="phClr"/>
          </a:solidFill>
          <a:prstDash val="solid"/>
        </a:ln>
        <a:ln w="31800" cap="flat" cmpd="sng" algn="ctr">
          <a:solidFill>
            <a:schemeClr val="phClr"/>
          </a:solidFill>
          <a:prstDash val="solid"/>
        </a:ln>
      </a:lnStyleLst>
      <a:effectStyleLst>
        <a:effectStyle>
          <a:effectLst>
            <a:outerShdw blurRad="50800" dist="25000" dir="5400000" rotWithShape="0">
              <a:schemeClr val="phClr">
                <a:shade val="30000"/>
                <a:satMod val="150000"/>
                <a:alpha val="38000"/>
              </a:schemeClr>
            </a:outerShdw>
          </a:effectLst>
        </a:effectStyle>
        <a:effectStyle>
          <a:effectLst>
            <a:outerShdw blurRad="39000" dist="25400" dir="5400000" rotWithShape="0">
              <a:schemeClr val="phClr">
                <a:shade val="33000"/>
                <a:alpha val="83000"/>
              </a:schemeClr>
            </a:outerShdw>
          </a:effectLst>
        </a:effectStyle>
        <a:effectStyle>
          <a:effectLst>
            <a:outerShdw blurRad="39000" dist="25400" dir="5400000" rotWithShape="0">
              <a:schemeClr val="phClr">
                <a:shade val="33000"/>
                <a:alpha val="83000"/>
              </a:schemeClr>
            </a:outerShdw>
          </a:effectLst>
          <a:scene3d>
            <a:camera prst="orthographicFront" fov="0">
              <a:rot lat="0" lon="0" rev="0"/>
            </a:camera>
            <a:lightRig rig="contrasting" dir="t">
              <a:rot lat="0" lon="0" rev="1500000"/>
            </a:lightRig>
          </a:scene3d>
          <a:sp3d extrusionH="127000" prstMaterial="powder">
            <a:bevelT w="50800" h="635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1.xml"/><Relationship Id="rId5" Type="http://schemas.openxmlformats.org/officeDocument/2006/relationships/pivotTable" Target="../pivotTables/pivotTable5.xml"/><Relationship Id="rId10" Type="http://schemas.openxmlformats.org/officeDocument/2006/relationships/drawing" Target="../drawings/drawing3.xml"/><Relationship Id="rId4" Type="http://schemas.openxmlformats.org/officeDocument/2006/relationships/pivotTable" Target="../pivotTables/pivotTable4.xml"/><Relationship Id="rId9"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10.xml"/><Relationship Id="rId1" Type="http://schemas.openxmlformats.org/officeDocument/2006/relationships/pivotTable" Target="../pivotTables/pivotTable9.xml"/><Relationship Id="rId5" Type="http://schemas.microsoft.com/office/2007/relationships/slicer" Target="../slicers/slicer2.x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microsoft.com/office/2007/relationships/slicer" Target="../slicers/slicer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05AD4-19C7-4205-8C0E-358289D9ED03}">
  <dimension ref="A1:B11"/>
  <sheetViews>
    <sheetView showGridLines="0" workbookViewId="0">
      <pane ySplit="11" topLeftCell="A12" activePane="bottomLeft" state="frozen"/>
      <selection pane="bottomLeft" activeCell="B66" sqref="B66"/>
    </sheetView>
  </sheetViews>
  <sheetFormatPr defaultColWidth="9.140625" defaultRowHeight="15" x14ac:dyDescent="0.25"/>
  <cols>
    <col min="1" max="1" width="27.140625" style="16" customWidth="1"/>
    <col min="2" max="2" width="91.5703125" style="16" customWidth="1"/>
  </cols>
  <sheetData>
    <row r="1" spans="1:2" x14ac:dyDescent="0.25">
      <c r="A1" s="15" t="s">
        <v>34</v>
      </c>
      <c r="B1" s="18">
        <v>24138</v>
      </c>
    </row>
    <row r="2" spans="1:2" x14ac:dyDescent="0.25">
      <c r="A2" s="15" t="s">
        <v>35</v>
      </c>
      <c r="B2" s="17" t="s">
        <v>73</v>
      </c>
    </row>
    <row r="3" spans="1:2" x14ac:dyDescent="0.25">
      <c r="A3" s="15" t="s">
        <v>36</v>
      </c>
      <c r="B3" s="17" t="s">
        <v>74</v>
      </c>
    </row>
    <row r="4" spans="1:2" x14ac:dyDescent="0.25">
      <c r="A4" s="15" t="s">
        <v>37</v>
      </c>
      <c r="B4" s="17" t="s">
        <v>75</v>
      </c>
    </row>
    <row r="5" spans="1:2" x14ac:dyDescent="0.25">
      <c r="A5" s="15" t="s">
        <v>38</v>
      </c>
      <c r="B5" s="20">
        <v>45524</v>
      </c>
    </row>
    <row r="7" spans="1:2" x14ac:dyDescent="0.25">
      <c r="A7" s="15" t="s">
        <v>28</v>
      </c>
      <c r="B7" s="15" t="s">
        <v>29</v>
      </c>
    </row>
    <row r="8" spans="1:2" ht="30" x14ac:dyDescent="0.25">
      <c r="A8" s="6" t="s">
        <v>30</v>
      </c>
      <c r="B8" s="6" t="s">
        <v>63</v>
      </c>
    </row>
    <row r="9" spans="1:2" ht="30" x14ac:dyDescent="0.25">
      <c r="A9" s="6" t="s">
        <v>33</v>
      </c>
      <c r="B9" s="6" t="s">
        <v>71</v>
      </c>
    </row>
    <row r="10" spans="1:2" ht="45" x14ac:dyDescent="0.25">
      <c r="A10" s="6" t="s">
        <v>31</v>
      </c>
      <c r="B10" s="6" t="s">
        <v>72</v>
      </c>
    </row>
    <row r="11" spans="1:2" ht="45" x14ac:dyDescent="0.25">
      <c r="A11" s="6" t="s">
        <v>32</v>
      </c>
      <c r="B11" s="6" t="s">
        <v>64</v>
      </c>
    </row>
  </sheetData>
  <pageMargins left="0.7" right="0.7" top="0.75" bottom="0.75" header="0.3" footer="0.3"/>
  <pageSetup paperSize="9" orientation="portrait" horizontalDpi="4294967293" verticalDpi="0"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7EDCE-7217-4DE8-81AA-57573ED7D708}">
  <dimension ref="A1"/>
  <sheetViews>
    <sheetView showGridLines="0" zoomScale="85" zoomScaleNormal="85" workbookViewId="0">
      <selection activeCell="H61" sqref="H61"/>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FA97C-9195-4D41-8D07-30E2C1C003A0}">
  <dimension ref="B1:AC73"/>
  <sheetViews>
    <sheetView showGridLines="0" topLeftCell="A102" zoomScale="80" zoomScaleNormal="80" workbookViewId="0">
      <pane xSplit="1" topLeftCell="B1" activePane="topRight" state="frozen"/>
      <selection pane="topRight" activeCell="M134" sqref="M134"/>
    </sheetView>
  </sheetViews>
  <sheetFormatPr defaultRowHeight="15" x14ac:dyDescent="0.25"/>
  <cols>
    <col min="1" max="1" width="29.28515625" customWidth="1"/>
    <col min="2" max="2" width="20.85546875" bestFit="1" customWidth="1"/>
    <col min="3" max="3" width="17.5703125" bestFit="1" customWidth="1"/>
    <col min="4" max="4" width="24" bestFit="1" customWidth="1"/>
    <col min="5" max="8" width="2" bestFit="1" customWidth="1"/>
    <col min="9" max="9" width="6.28515625" bestFit="1" customWidth="1"/>
    <col min="10" max="10" width="10" bestFit="1" customWidth="1"/>
    <col min="15" max="15" width="13.85546875" customWidth="1"/>
    <col min="18" max="18" width="10.28515625" bestFit="1" customWidth="1"/>
    <col min="19" max="19" width="9.85546875" bestFit="1" customWidth="1"/>
    <col min="20" max="20" width="10.28515625" bestFit="1" customWidth="1"/>
  </cols>
  <sheetData>
    <row r="1" spans="2:29" ht="18.75" x14ac:dyDescent="0.3">
      <c r="B1" s="42" t="s">
        <v>48</v>
      </c>
      <c r="C1" s="42"/>
      <c r="D1" s="42"/>
      <c r="E1" s="42"/>
      <c r="F1" s="42"/>
      <c r="G1" s="42"/>
      <c r="H1" s="42"/>
      <c r="I1" s="42"/>
      <c r="J1" s="42"/>
      <c r="K1" s="42"/>
      <c r="L1" s="42"/>
      <c r="M1" s="42"/>
      <c r="N1" s="42"/>
      <c r="O1" s="42"/>
      <c r="P1" s="42"/>
      <c r="Q1" s="42" t="s">
        <v>49</v>
      </c>
      <c r="R1" s="42"/>
      <c r="S1" s="42"/>
      <c r="T1" s="42"/>
      <c r="U1" s="42"/>
      <c r="V1" s="42"/>
      <c r="W1" s="42"/>
      <c r="X1" s="42"/>
      <c r="Y1" s="42"/>
      <c r="Z1" s="42"/>
      <c r="AA1" s="42"/>
      <c r="AB1" s="42"/>
      <c r="AC1" s="42"/>
    </row>
    <row r="2" spans="2:29" x14ac:dyDescent="0.25">
      <c r="B2" t="s">
        <v>2</v>
      </c>
      <c r="C2" t="s">
        <v>3</v>
      </c>
      <c r="R2" t="s">
        <v>47</v>
      </c>
      <c r="S2" t="s">
        <v>3</v>
      </c>
    </row>
    <row r="3" spans="2:29" x14ac:dyDescent="0.25">
      <c r="B3">
        <v>5266</v>
      </c>
      <c r="C3">
        <v>3132</v>
      </c>
      <c r="D3" s="14">
        <f>GETPIVOTDATA("Bezetting",$B$2)/GETPIVOTDATA("Capaciteit",$B$2)</f>
        <v>0.59475883023167486</v>
      </c>
      <c r="R3">
        <v>166</v>
      </c>
      <c r="S3">
        <v>45</v>
      </c>
      <c r="T3" s="14">
        <f>GETPIVOTDATA("Bezetting",$R$2)/GETPIVOTDATA(" Capaciteit",$R$2)</f>
        <v>0.27108433734939757</v>
      </c>
    </row>
    <row r="32" spans="2:29" ht="18.75" x14ac:dyDescent="0.3">
      <c r="B32" s="42" t="s">
        <v>21</v>
      </c>
      <c r="C32" s="42"/>
      <c r="D32" s="42"/>
      <c r="E32" s="42"/>
      <c r="F32" s="42"/>
      <c r="G32" s="42"/>
      <c r="H32" s="42"/>
      <c r="I32" s="42"/>
      <c r="J32" s="42"/>
      <c r="K32" s="42"/>
      <c r="L32" s="42"/>
      <c r="M32" s="42"/>
      <c r="N32" s="42"/>
      <c r="O32" s="42"/>
      <c r="P32" s="42"/>
      <c r="Q32" s="42" t="s">
        <v>9</v>
      </c>
      <c r="R32" s="42"/>
      <c r="S32" s="42"/>
      <c r="T32" s="42"/>
      <c r="U32" s="42"/>
      <c r="V32" s="42"/>
      <c r="W32" s="42" t="s">
        <v>54</v>
      </c>
      <c r="X32" s="42"/>
      <c r="Y32" s="42"/>
      <c r="Z32" s="42"/>
      <c r="AA32" s="42"/>
      <c r="AB32" s="42"/>
      <c r="AC32" s="42"/>
    </row>
    <row r="33" spans="2:26" x14ac:dyDescent="0.25">
      <c r="B33" t="s">
        <v>3</v>
      </c>
      <c r="C33" t="s">
        <v>20</v>
      </c>
      <c r="R33" t="s">
        <v>7</v>
      </c>
      <c r="S33" t="s">
        <v>8</v>
      </c>
      <c r="X33" t="s">
        <v>2</v>
      </c>
      <c r="Y33" t="s">
        <v>3</v>
      </c>
    </row>
    <row r="34" spans="2:26" x14ac:dyDescent="0.25">
      <c r="B34">
        <v>3132</v>
      </c>
      <c r="C34">
        <v>188</v>
      </c>
      <c r="D34" s="14">
        <f>GETPIVOTDATA("Waarvan foutparkeerders",$B$33)/GETPIVOTDATA("Bezetting",$B$33)</f>
        <v>6.0025542784163471E-2</v>
      </c>
      <c r="R34">
        <v>46</v>
      </c>
      <c r="S34">
        <v>11</v>
      </c>
      <c r="T34" s="14">
        <f>GETPIVOTDATA("Bezetting ",$R$33)/GETPIVOTDATA("Capaciteit ",$R$33)</f>
        <v>0.2391304347826087</v>
      </c>
      <c r="X34">
        <v>46</v>
      </c>
      <c r="Y34">
        <v>10</v>
      </c>
      <c r="Z34" s="14">
        <f>GETPIVOTDATA("Bezetting",$X$33)/GETPIVOTDATA("Capaciteit",$X$33)</f>
        <v>0.21739130434782608</v>
      </c>
    </row>
    <row r="51" spans="17:29" ht="18.75" x14ac:dyDescent="0.3">
      <c r="Q51" s="42" t="s">
        <v>55</v>
      </c>
      <c r="R51" s="42"/>
      <c r="S51" s="42"/>
      <c r="T51" s="42"/>
      <c r="U51" s="42"/>
      <c r="V51" s="42"/>
      <c r="W51" s="42" t="s">
        <v>10</v>
      </c>
      <c r="X51" s="42"/>
      <c r="Y51" s="42"/>
      <c r="Z51" s="42"/>
      <c r="AA51" s="42"/>
      <c r="AB51" s="42"/>
      <c r="AC51" s="42"/>
    </row>
    <row r="52" spans="17:29" x14ac:dyDescent="0.25">
      <c r="R52" t="s">
        <v>2</v>
      </c>
      <c r="S52" t="s">
        <v>3</v>
      </c>
      <c r="X52" t="s">
        <v>7</v>
      </c>
      <c r="Y52" t="s">
        <v>8</v>
      </c>
    </row>
    <row r="53" spans="17:29" x14ac:dyDescent="0.25">
      <c r="R53">
        <v>30</v>
      </c>
      <c r="S53">
        <v>21</v>
      </c>
      <c r="T53" s="14">
        <f>GETPIVOTDATA("Bezetting",$R$52)/GETPIVOTDATA("Capaciteit",$R$52)</f>
        <v>0.7</v>
      </c>
      <c r="X53">
        <v>0</v>
      </c>
      <c r="Z53" s="14" t="e">
        <f>GETPIVOTDATA("Bezetting ",$X$52)/GETPIVOTDATA("Capaciteit ",$X$52)</f>
        <v>#DIV/0!</v>
      </c>
    </row>
    <row r="71" spans="17:22" ht="18.75" x14ac:dyDescent="0.3">
      <c r="Q71" s="42" t="s">
        <v>22</v>
      </c>
      <c r="R71" s="42"/>
      <c r="S71" s="42"/>
      <c r="T71" s="42"/>
      <c r="U71" s="42"/>
      <c r="V71" s="42"/>
    </row>
    <row r="72" spans="17:22" x14ac:dyDescent="0.25">
      <c r="R72" t="s">
        <v>7</v>
      </c>
      <c r="S72" t="s">
        <v>8</v>
      </c>
    </row>
    <row r="73" spans="17:22" x14ac:dyDescent="0.25">
      <c r="R73">
        <v>40</v>
      </c>
      <c r="S73">
        <v>3</v>
      </c>
      <c r="T73" s="14">
        <f>GETPIVOTDATA("Bezetting ",$R$72)/GETPIVOTDATA("Capaciteit ",$R$72)</f>
        <v>7.4999999999999997E-2</v>
      </c>
    </row>
  </sheetData>
  <sheetProtection formatCells="0" formatColumns="0" formatRows="0" insertColumns="0" insertRows="0" insertHyperlinks="0" deleteColumns="0" deleteRows="0" sort="0" autoFilter="0" pivotTables="0"/>
  <mergeCells count="8">
    <mergeCell ref="Q1:AC1"/>
    <mergeCell ref="B1:P1"/>
    <mergeCell ref="B32:P32"/>
    <mergeCell ref="Q71:V71"/>
    <mergeCell ref="W32:AC32"/>
    <mergeCell ref="W51:AC51"/>
    <mergeCell ref="Q51:V51"/>
    <mergeCell ref="Q32:V32"/>
  </mergeCells>
  <pageMargins left="0.7" right="0.7" top="0.75" bottom="0.75" header="0.3" footer="0.3"/>
  <pageSetup paperSize="9" orientation="portrait" horizontalDpi="4294967293" verticalDpi="0" r:id="rId9"/>
  <drawing r:id="rId10"/>
  <extLst>
    <ext xmlns:x14="http://schemas.microsoft.com/office/spreadsheetml/2009/9/main" uri="{A8765BA9-456A-4dab-B4F3-ACF838C121DE}">
      <x14:slicerList>
        <x14:slicer r:id="rId11"/>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59617-42DC-4F5E-BC64-64DC1C14A68E}">
  <dimension ref="B1:AF243"/>
  <sheetViews>
    <sheetView showGridLines="0" zoomScaleNormal="100" workbookViewId="0">
      <pane xSplit="1" topLeftCell="B1" activePane="topRight" state="frozen"/>
      <selection pane="topRight" activeCell="B60" sqref="B60"/>
    </sheetView>
  </sheetViews>
  <sheetFormatPr defaultColWidth="13" defaultRowHeight="15" x14ac:dyDescent="0.25"/>
  <cols>
    <col min="1" max="1" width="30.7109375" customWidth="1"/>
    <col min="2" max="2" width="34" style="4" customWidth="1"/>
    <col min="3" max="5" width="14.28515625" style="4" customWidth="1"/>
    <col min="6" max="7" width="4.42578125" style="4" bestFit="1" customWidth="1"/>
    <col min="8" max="8" width="8.140625" style="4" bestFit="1" customWidth="1"/>
    <col min="9" max="9" width="23.140625" style="4" bestFit="1" customWidth="1"/>
    <col min="10" max="10" width="4.42578125" style="4" bestFit="1" customWidth="1"/>
    <col min="11" max="11" width="8.140625" style="4" bestFit="1" customWidth="1"/>
    <col min="12" max="12" width="19.7109375" style="4" bestFit="1" customWidth="1"/>
    <col min="13" max="13" width="4.42578125" style="4" bestFit="1" customWidth="1"/>
    <col min="14" max="14" width="8.140625" style="4" bestFit="1" customWidth="1"/>
    <col min="15" max="15" width="21.5703125" style="4" bestFit="1" customWidth="1"/>
    <col min="16" max="16" width="4.42578125" bestFit="1" customWidth="1"/>
    <col min="17" max="17" width="8.140625" bestFit="1" customWidth="1"/>
    <col min="18" max="18" width="20" bestFit="1" customWidth="1"/>
    <col min="19" max="19" width="4.42578125" bestFit="1" customWidth="1"/>
    <col min="20" max="20" width="8.140625" bestFit="1" customWidth="1"/>
    <col min="21" max="21" width="22.140625" bestFit="1" customWidth="1"/>
    <col min="22" max="22" width="4.42578125" bestFit="1" customWidth="1"/>
    <col min="23" max="23" width="8.140625" bestFit="1" customWidth="1"/>
    <col min="24" max="24" width="20.7109375" bestFit="1" customWidth="1"/>
    <col min="25" max="25" width="4.42578125" bestFit="1" customWidth="1"/>
    <col min="26" max="26" width="8.140625" bestFit="1" customWidth="1"/>
    <col min="27" max="27" width="22.85546875" bestFit="1" customWidth="1"/>
    <col min="28" max="28" width="4.42578125" bestFit="1" customWidth="1"/>
    <col min="29" max="29" width="8.140625" bestFit="1" customWidth="1"/>
    <col min="30" max="30" width="23.140625" bestFit="1" customWidth="1"/>
    <col min="31" max="31" width="4.42578125" bestFit="1" customWidth="1"/>
    <col min="32" max="32" width="8.140625" bestFit="1" customWidth="1"/>
  </cols>
  <sheetData>
    <row r="1" spans="2:15" x14ac:dyDescent="0.25">
      <c r="B1"/>
      <c r="C1" s="13" t="s">
        <v>60</v>
      </c>
      <c r="D1" s="13" t="s">
        <v>61</v>
      </c>
      <c r="E1" s="32" t="s">
        <v>62</v>
      </c>
    </row>
    <row r="2" spans="2:15" x14ac:dyDescent="0.25">
      <c r="B2" s="11">
        <v>45518</v>
      </c>
      <c r="C2" s="13">
        <v>2633</v>
      </c>
      <c r="D2" s="13">
        <v>1526</v>
      </c>
      <c r="E2" s="8">
        <v>0.57956703380174701</v>
      </c>
      <c r="O2"/>
    </row>
    <row r="3" spans="2:15" x14ac:dyDescent="0.25">
      <c r="B3" s="9" t="s">
        <v>302</v>
      </c>
      <c r="C3" s="13">
        <v>2633</v>
      </c>
      <c r="D3" s="13">
        <v>1526</v>
      </c>
      <c r="E3" s="8">
        <v>0.57956703380174701</v>
      </c>
      <c r="O3"/>
    </row>
    <row r="4" spans="2:15" x14ac:dyDescent="0.25">
      <c r="B4" s="11">
        <v>45521</v>
      </c>
      <c r="C4" s="13">
        <v>2633</v>
      </c>
      <c r="D4" s="13">
        <v>1606</v>
      </c>
      <c r="E4" s="8">
        <v>0.60995062666160271</v>
      </c>
      <c r="O4"/>
    </row>
    <row r="5" spans="2:15" x14ac:dyDescent="0.25">
      <c r="B5" s="9" t="s">
        <v>303</v>
      </c>
      <c r="C5" s="13">
        <v>2633</v>
      </c>
      <c r="D5" s="13">
        <v>1606</v>
      </c>
      <c r="E5" s="8">
        <v>0.60995062666160271</v>
      </c>
      <c r="O5"/>
    </row>
    <row r="6" spans="2:15" x14ac:dyDescent="0.25">
      <c r="B6" s="11" t="s">
        <v>416</v>
      </c>
      <c r="C6" s="13">
        <v>5266</v>
      </c>
      <c r="D6" s="13">
        <v>3132</v>
      </c>
      <c r="E6" s="8">
        <v>0.59475883023167486</v>
      </c>
      <c r="O6"/>
    </row>
    <row r="7" spans="2:15" x14ac:dyDescent="0.25">
      <c r="B7"/>
      <c r="C7"/>
      <c r="D7"/>
      <c r="E7"/>
      <c r="O7"/>
    </row>
    <row r="8" spans="2:15" x14ac:dyDescent="0.25">
      <c r="B8"/>
      <c r="C8"/>
      <c r="D8"/>
      <c r="E8"/>
      <c r="O8"/>
    </row>
    <row r="9" spans="2:15" x14ac:dyDescent="0.25">
      <c r="B9"/>
      <c r="C9" t="s">
        <v>413</v>
      </c>
      <c r="D9" s="4" t="s">
        <v>414</v>
      </c>
      <c r="E9" s="8" t="s">
        <v>415</v>
      </c>
    </row>
    <row r="10" spans="2:15" x14ac:dyDescent="0.25">
      <c r="B10" s="11">
        <v>45518</v>
      </c>
      <c r="C10" s="13">
        <v>994</v>
      </c>
      <c r="D10" s="13">
        <v>628</v>
      </c>
      <c r="E10" s="8">
        <v>0.63179074446680084</v>
      </c>
    </row>
    <row r="11" spans="2:15" x14ac:dyDescent="0.25">
      <c r="B11" s="9" t="s">
        <v>302</v>
      </c>
      <c r="C11" s="13">
        <v>994</v>
      </c>
      <c r="D11" s="13">
        <v>628</v>
      </c>
      <c r="E11" s="8">
        <v>0.63179074446680084</v>
      </c>
    </row>
    <row r="12" spans="2:15" x14ac:dyDescent="0.25">
      <c r="B12" s="11">
        <v>45521</v>
      </c>
      <c r="C12" s="13">
        <v>993</v>
      </c>
      <c r="D12" s="13">
        <v>479</v>
      </c>
      <c r="E12" s="8">
        <v>0.4823766364551863</v>
      </c>
    </row>
    <row r="13" spans="2:15" x14ac:dyDescent="0.25">
      <c r="B13" s="9" t="s">
        <v>303</v>
      </c>
      <c r="C13" s="13">
        <v>993</v>
      </c>
      <c r="D13" s="13">
        <v>479</v>
      </c>
      <c r="E13" s="8">
        <v>0.4823766364551863</v>
      </c>
    </row>
    <row r="14" spans="2:15" x14ac:dyDescent="0.25">
      <c r="B14" s="11" t="s">
        <v>416</v>
      </c>
      <c r="C14" s="13">
        <v>1987</v>
      </c>
      <c r="D14" s="13">
        <v>1107</v>
      </c>
      <c r="E14" s="8">
        <v>0.55712128837443387</v>
      </c>
    </row>
    <row r="15" spans="2:15" x14ac:dyDescent="0.25">
      <c r="B15"/>
      <c r="C15"/>
      <c r="D15"/>
      <c r="E15"/>
    </row>
    <row r="16" spans="2:15" x14ac:dyDescent="0.25">
      <c r="B16"/>
      <c r="C16"/>
      <c r="D16"/>
      <c r="E16"/>
      <c r="F16"/>
      <c r="G16"/>
      <c r="H16"/>
      <c r="I16"/>
      <c r="J16"/>
      <c r="K16"/>
      <c r="L16"/>
      <c r="M16"/>
      <c r="N16"/>
      <c r="O16"/>
    </row>
    <row r="17" spans="2:32" s="19" customFormat="1" x14ac:dyDescent="0.25">
      <c r="B17"/>
      <c r="C17"/>
      <c r="D17"/>
      <c r="E17"/>
      <c r="F17"/>
      <c r="G17"/>
      <c r="H17"/>
      <c r="I17"/>
      <c r="J17"/>
      <c r="K17"/>
      <c r="L17"/>
      <c r="M17"/>
      <c r="N17"/>
      <c r="O17"/>
      <c r="P17"/>
      <c r="Q17"/>
      <c r="R17"/>
      <c r="S17"/>
      <c r="T17"/>
      <c r="U17"/>
      <c r="V17"/>
      <c r="W17"/>
      <c r="X17"/>
      <c r="Y17"/>
      <c r="Z17"/>
      <c r="AA17"/>
      <c r="AB17"/>
      <c r="AC17"/>
      <c r="AD17"/>
      <c r="AE17"/>
      <c r="AF17"/>
    </row>
    <row r="18" spans="2:32" x14ac:dyDescent="0.25">
      <c r="B18"/>
      <c r="C18"/>
      <c r="D18"/>
      <c r="E18"/>
      <c r="F18"/>
      <c r="G18"/>
      <c r="H18"/>
      <c r="I18"/>
      <c r="J18"/>
      <c r="K18"/>
      <c r="L18"/>
      <c r="M18"/>
      <c r="N18"/>
      <c r="O18"/>
    </row>
    <row r="19" spans="2:32" x14ac:dyDescent="0.25">
      <c r="B19"/>
      <c r="C19"/>
      <c r="D19"/>
      <c r="E19"/>
      <c r="F19"/>
      <c r="G19"/>
      <c r="H19"/>
      <c r="I19"/>
      <c r="J19"/>
      <c r="K19"/>
      <c r="L19"/>
      <c r="M19"/>
      <c r="N19"/>
      <c r="O19"/>
    </row>
    <row r="20" spans="2:32" x14ac:dyDescent="0.25">
      <c r="B20"/>
      <c r="C20"/>
      <c r="D20"/>
      <c r="E20"/>
      <c r="F20"/>
      <c r="G20"/>
      <c r="H20"/>
      <c r="I20"/>
      <c r="J20"/>
      <c r="K20"/>
      <c r="L20"/>
      <c r="M20"/>
      <c r="N20"/>
      <c r="O20"/>
    </row>
    <row r="21" spans="2:32" x14ac:dyDescent="0.25">
      <c r="B21"/>
      <c r="C21"/>
      <c r="D21"/>
      <c r="E21"/>
      <c r="F21"/>
      <c r="G21"/>
      <c r="H21"/>
      <c r="I21"/>
      <c r="J21"/>
      <c r="K21"/>
      <c r="L21"/>
      <c r="M21"/>
      <c r="N21"/>
      <c r="O21"/>
    </row>
    <row r="22" spans="2:32" x14ac:dyDescent="0.25">
      <c r="B22"/>
      <c r="C22"/>
      <c r="D22"/>
      <c r="E22"/>
      <c r="F22"/>
      <c r="G22"/>
      <c r="H22"/>
      <c r="I22"/>
      <c r="J22"/>
      <c r="K22"/>
      <c r="L22"/>
      <c r="M22"/>
      <c r="N22"/>
      <c r="O22"/>
    </row>
    <row r="23" spans="2:32" x14ac:dyDescent="0.25">
      <c r="B23"/>
      <c r="C23"/>
      <c r="D23"/>
      <c r="E23"/>
      <c r="F23"/>
      <c r="G23"/>
      <c r="H23"/>
      <c r="I23"/>
      <c r="J23"/>
      <c r="K23"/>
      <c r="L23"/>
      <c r="M23"/>
      <c r="N23"/>
      <c r="O23"/>
    </row>
    <row r="24" spans="2:32" x14ac:dyDescent="0.25">
      <c r="B24"/>
      <c r="C24"/>
      <c r="D24"/>
      <c r="E24"/>
      <c r="F24"/>
      <c r="G24"/>
      <c r="H24"/>
      <c r="I24"/>
      <c r="J24"/>
      <c r="K24"/>
      <c r="L24"/>
      <c r="M24"/>
      <c r="N24"/>
      <c r="O24"/>
    </row>
    <row r="25" spans="2:32" x14ac:dyDescent="0.25">
      <c r="B25"/>
      <c r="C25"/>
      <c r="D25"/>
      <c r="E25"/>
      <c r="F25"/>
      <c r="G25"/>
      <c r="H25"/>
      <c r="I25"/>
      <c r="J25"/>
      <c r="K25"/>
      <c r="L25"/>
      <c r="M25"/>
      <c r="N25"/>
      <c r="O25"/>
    </row>
    <row r="26" spans="2:32" x14ac:dyDescent="0.25">
      <c r="B26"/>
      <c r="C26"/>
      <c r="D26"/>
      <c r="E26"/>
      <c r="F26"/>
      <c r="G26"/>
      <c r="H26"/>
      <c r="I26"/>
      <c r="J26"/>
      <c r="K26"/>
      <c r="L26"/>
      <c r="M26"/>
      <c r="N26"/>
      <c r="O26"/>
    </row>
    <row r="27" spans="2:32" x14ac:dyDescent="0.25">
      <c r="B27"/>
      <c r="C27"/>
      <c r="D27"/>
      <c r="E27"/>
      <c r="F27"/>
      <c r="G27"/>
      <c r="H27"/>
      <c r="I27"/>
      <c r="J27"/>
      <c r="K27"/>
      <c r="L27"/>
      <c r="M27"/>
      <c r="N27"/>
      <c r="O27"/>
    </row>
    <row r="28" spans="2:32" x14ac:dyDescent="0.25">
      <c r="B28"/>
      <c r="C28"/>
      <c r="D28"/>
      <c r="E28"/>
      <c r="F28"/>
      <c r="G28"/>
      <c r="H28"/>
      <c r="I28"/>
      <c r="J28"/>
      <c r="K28"/>
      <c r="L28"/>
      <c r="M28"/>
      <c r="N28"/>
      <c r="O28"/>
    </row>
    <row r="29" spans="2:32" x14ac:dyDescent="0.25">
      <c r="E29"/>
      <c r="F29"/>
      <c r="G29"/>
      <c r="H29"/>
      <c r="I29"/>
      <c r="J29"/>
      <c r="K29"/>
      <c r="L29"/>
      <c r="M29"/>
      <c r="N29"/>
      <c r="O29"/>
    </row>
    <row r="30" spans="2:32" x14ac:dyDescent="0.25">
      <c r="E30"/>
      <c r="F30"/>
      <c r="G30"/>
      <c r="H30"/>
      <c r="I30"/>
      <c r="J30"/>
      <c r="K30"/>
      <c r="L30"/>
      <c r="M30"/>
      <c r="N30"/>
      <c r="O30"/>
    </row>
    <row r="31" spans="2:32" x14ac:dyDescent="0.25">
      <c r="E31"/>
      <c r="F31"/>
      <c r="G31"/>
      <c r="H31"/>
      <c r="I31"/>
      <c r="J31"/>
      <c r="K31"/>
      <c r="L31"/>
      <c r="M31"/>
      <c r="N31"/>
      <c r="O31"/>
    </row>
    <row r="32" spans="2:32" x14ac:dyDescent="0.25">
      <c r="E32"/>
      <c r="F32"/>
      <c r="G32"/>
      <c r="H32"/>
      <c r="I32"/>
      <c r="J32"/>
      <c r="K32"/>
      <c r="L32"/>
      <c r="M32"/>
      <c r="N32"/>
      <c r="O32"/>
    </row>
    <row r="33" spans="2:15" x14ac:dyDescent="0.25">
      <c r="E33"/>
      <c r="F33"/>
      <c r="G33"/>
      <c r="H33"/>
      <c r="I33"/>
      <c r="J33"/>
      <c r="K33"/>
      <c r="L33"/>
      <c r="M33"/>
      <c r="N33"/>
      <c r="O33"/>
    </row>
    <row r="34" spans="2:15" x14ac:dyDescent="0.25">
      <c r="E34"/>
      <c r="F34"/>
      <c r="G34"/>
      <c r="H34"/>
      <c r="I34"/>
      <c r="J34"/>
      <c r="K34"/>
      <c r="L34"/>
      <c r="M34"/>
      <c r="N34"/>
      <c r="O34"/>
    </row>
    <row r="35" spans="2:15" x14ac:dyDescent="0.25">
      <c r="E35"/>
      <c r="F35"/>
      <c r="G35"/>
      <c r="H35"/>
      <c r="I35"/>
      <c r="J35"/>
      <c r="K35"/>
      <c r="L35"/>
      <c r="M35"/>
      <c r="N35"/>
      <c r="O35"/>
    </row>
    <row r="36" spans="2:15" x14ac:dyDescent="0.25">
      <c r="E36"/>
      <c r="F36"/>
      <c r="G36"/>
      <c r="H36"/>
      <c r="I36"/>
      <c r="J36"/>
      <c r="K36"/>
      <c r="L36"/>
      <c r="M36"/>
      <c r="N36"/>
      <c r="O36"/>
    </row>
    <row r="37" spans="2:15" x14ac:dyDescent="0.25">
      <c r="E37"/>
      <c r="F37"/>
      <c r="G37"/>
      <c r="H37"/>
      <c r="I37"/>
      <c r="J37"/>
      <c r="K37"/>
      <c r="L37"/>
      <c r="M37"/>
      <c r="N37"/>
      <c r="O37"/>
    </row>
    <row r="38" spans="2:15" x14ac:dyDescent="0.25">
      <c r="E38"/>
      <c r="F38"/>
      <c r="G38"/>
      <c r="H38"/>
      <c r="I38"/>
      <c r="J38"/>
      <c r="K38"/>
      <c r="L38"/>
      <c r="M38"/>
      <c r="N38"/>
      <c r="O38"/>
    </row>
    <row r="39" spans="2:15" x14ac:dyDescent="0.25">
      <c r="E39"/>
      <c r="F39"/>
      <c r="G39"/>
      <c r="H39"/>
      <c r="I39"/>
      <c r="J39"/>
      <c r="K39"/>
      <c r="L39"/>
      <c r="M39"/>
      <c r="N39"/>
      <c r="O39"/>
    </row>
    <row r="40" spans="2:15" x14ac:dyDescent="0.25">
      <c r="E40"/>
      <c r="F40"/>
      <c r="G40"/>
      <c r="H40"/>
      <c r="I40"/>
      <c r="J40"/>
      <c r="K40"/>
      <c r="L40"/>
      <c r="M40"/>
      <c r="N40"/>
      <c r="O40"/>
    </row>
    <row r="41" spans="2:15" x14ac:dyDescent="0.25">
      <c r="E41"/>
      <c r="F41"/>
      <c r="G41"/>
      <c r="H41"/>
      <c r="I41"/>
      <c r="J41"/>
      <c r="K41"/>
      <c r="L41"/>
      <c r="M41"/>
      <c r="N41"/>
      <c r="O41"/>
    </row>
    <row r="42" spans="2:15" x14ac:dyDescent="0.25">
      <c r="E42"/>
      <c r="F42"/>
      <c r="G42"/>
      <c r="H42"/>
      <c r="I42"/>
      <c r="J42"/>
      <c r="K42"/>
      <c r="L42"/>
      <c r="M42"/>
      <c r="N42"/>
      <c r="O42"/>
    </row>
    <row r="43" spans="2:15" x14ac:dyDescent="0.25">
      <c r="E43"/>
      <c r="F43"/>
      <c r="G43"/>
      <c r="H43"/>
      <c r="I43"/>
      <c r="J43"/>
      <c r="K43"/>
      <c r="L43"/>
      <c r="M43"/>
      <c r="N43"/>
      <c r="O43"/>
    </row>
    <row r="44" spans="2:15" x14ac:dyDescent="0.25">
      <c r="B44"/>
      <c r="C44"/>
      <c r="D44"/>
      <c r="E44"/>
      <c r="F44"/>
      <c r="G44"/>
      <c r="H44"/>
      <c r="I44"/>
      <c r="J44"/>
      <c r="K44"/>
      <c r="L44"/>
      <c r="M44"/>
      <c r="N44"/>
      <c r="O44"/>
    </row>
    <row r="45" spans="2:15" x14ac:dyDescent="0.25">
      <c r="B45"/>
      <c r="C45"/>
      <c r="D45"/>
      <c r="E45"/>
      <c r="F45"/>
      <c r="G45"/>
      <c r="H45"/>
      <c r="I45"/>
      <c r="J45"/>
      <c r="K45"/>
      <c r="L45"/>
      <c r="M45"/>
      <c r="N45"/>
      <c r="O45"/>
    </row>
    <row r="46" spans="2:15" x14ac:dyDescent="0.25">
      <c r="B46"/>
      <c r="C46"/>
      <c r="D46"/>
      <c r="E46"/>
      <c r="F46"/>
      <c r="G46"/>
      <c r="H46"/>
      <c r="I46"/>
      <c r="J46"/>
      <c r="K46"/>
      <c r="L46"/>
      <c r="M46"/>
      <c r="N46"/>
      <c r="O46"/>
    </row>
    <row r="47" spans="2:15" x14ac:dyDescent="0.25">
      <c r="B47"/>
      <c r="C47"/>
      <c r="D47"/>
      <c r="E47"/>
      <c r="F47"/>
      <c r="G47"/>
      <c r="H47"/>
      <c r="I47"/>
      <c r="J47"/>
      <c r="K47"/>
      <c r="L47"/>
      <c r="M47"/>
      <c r="N47"/>
      <c r="O47"/>
    </row>
    <row r="48" spans="2:15" x14ac:dyDescent="0.25">
      <c r="B48"/>
      <c r="C48"/>
      <c r="D48"/>
      <c r="E48"/>
      <c r="F48"/>
      <c r="G48"/>
      <c r="H48"/>
      <c r="I48"/>
      <c r="J48"/>
      <c r="K48"/>
      <c r="L48"/>
      <c r="M48"/>
      <c r="N48"/>
      <c r="O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spans="2:15" x14ac:dyDescent="0.25">
      <c r="B193"/>
      <c r="C193"/>
      <c r="D193"/>
      <c r="E193"/>
      <c r="F193"/>
      <c r="G193"/>
      <c r="H193"/>
      <c r="I193"/>
      <c r="J193"/>
      <c r="K193"/>
      <c r="L193"/>
      <c r="M193"/>
      <c r="N193"/>
      <c r="O193"/>
    </row>
    <row r="194" spans="2:15" x14ac:dyDescent="0.25">
      <c r="B194"/>
      <c r="C194"/>
      <c r="D194"/>
      <c r="E194"/>
      <c r="F194"/>
      <c r="G194"/>
      <c r="H194"/>
      <c r="I194"/>
      <c r="J194"/>
      <c r="K194"/>
      <c r="L194"/>
      <c r="M194"/>
      <c r="N194"/>
      <c r="O194"/>
    </row>
    <row r="195" spans="2:15" x14ac:dyDescent="0.25">
      <c r="B195"/>
      <c r="C195"/>
      <c r="D195"/>
      <c r="E195"/>
      <c r="F195"/>
      <c r="G195"/>
      <c r="H195"/>
      <c r="I195"/>
      <c r="J195"/>
      <c r="K195"/>
      <c r="L195"/>
      <c r="M195"/>
      <c r="N195"/>
      <c r="O195"/>
    </row>
    <row r="196" spans="2:15" x14ac:dyDescent="0.25">
      <c r="B196"/>
      <c r="C196"/>
      <c r="D196"/>
      <c r="E196"/>
      <c r="F196"/>
      <c r="G196"/>
      <c r="H196"/>
      <c r="I196"/>
      <c r="J196"/>
      <c r="K196"/>
      <c r="L196"/>
      <c r="M196"/>
      <c r="N196"/>
      <c r="O196"/>
    </row>
    <row r="197" spans="2:15" x14ac:dyDescent="0.25">
      <c r="B197"/>
      <c r="C197"/>
      <c r="D197"/>
      <c r="E197"/>
      <c r="F197"/>
      <c r="G197"/>
      <c r="H197"/>
      <c r="I197"/>
      <c r="J197"/>
      <c r="K197"/>
      <c r="L197"/>
      <c r="M197"/>
      <c r="N197"/>
      <c r="O197"/>
    </row>
    <row r="198" spans="2:15" x14ac:dyDescent="0.25">
      <c r="B198"/>
      <c r="C198"/>
      <c r="D198"/>
      <c r="E198"/>
      <c r="F198"/>
      <c r="G198"/>
      <c r="H198"/>
      <c r="I198"/>
      <c r="J198"/>
      <c r="K198"/>
      <c r="L198"/>
      <c r="M198"/>
      <c r="N198"/>
      <c r="O198"/>
    </row>
    <row r="199" spans="2:15" x14ac:dyDescent="0.25">
      <c r="B199"/>
      <c r="C199"/>
      <c r="D199"/>
      <c r="E199"/>
      <c r="F199"/>
      <c r="G199"/>
      <c r="H199"/>
      <c r="I199"/>
      <c r="J199"/>
      <c r="K199"/>
      <c r="L199"/>
      <c r="M199"/>
      <c r="N199"/>
      <c r="O199"/>
    </row>
    <row r="200" spans="2:15" x14ac:dyDescent="0.25">
      <c r="B200"/>
      <c r="C200"/>
      <c r="D200"/>
      <c r="E200"/>
      <c r="F200"/>
      <c r="G200"/>
      <c r="H200"/>
      <c r="I200"/>
      <c r="J200"/>
      <c r="K200"/>
      <c r="L200"/>
      <c r="M200"/>
      <c r="N200"/>
      <c r="O200"/>
    </row>
    <row r="201" spans="2:15" x14ac:dyDescent="0.25">
      <c r="B201"/>
      <c r="C201"/>
      <c r="D201"/>
      <c r="E201"/>
    </row>
    <row r="202" spans="2:15" x14ac:dyDescent="0.25">
      <c r="B202"/>
      <c r="C202"/>
      <c r="D202"/>
      <c r="E202"/>
    </row>
    <row r="203" spans="2:15" x14ac:dyDescent="0.25">
      <c r="B203"/>
      <c r="C203"/>
      <c r="D203"/>
      <c r="E203"/>
    </row>
    <row r="204" spans="2:15" x14ac:dyDescent="0.25">
      <c r="B204"/>
      <c r="C204"/>
      <c r="D204"/>
      <c r="E204"/>
    </row>
    <row r="205" spans="2:15" x14ac:dyDescent="0.25">
      <c r="B205"/>
      <c r="C205"/>
      <c r="D205"/>
      <c r="E205"/>
    </row>
    <row r="206" spans="2:15" x14ac:dyDescent="0.25">
      <c r="B206"/>
      <c r="C206"/>
      <c r="D206"/>
      <c r="E206"/>
    </row>
    <row r="207" spans="2:15" x14ac:dyDescent="0.25">
      <c r="B207"/>
      <c r="C207"/>
      <c r="D207"/>
      <c r="E207"/>
    </row>
    <row r="208" spans="2:15" x14ac:dyDescent="0.25">
      <c r="B208"/>
      <c r="C208"/>
      <c r="D208"/>
      <c r="E208"/>
    </row>
    <row r="209" spans="2:5" x14ac:dyDescent="0.25">
      <c r="B209"/>
      <c r="C209"/>
      <c r="D209"/>
      <c r="E209"/>
    </row>
    <row r="210" spans="2:5" x14ac:dyDescent="0.25">
      <c r="B210"/>
      <c r="C210"/>
      <c r="D210"/>
      <c r="E210"/>
    </row>
    <row r="211" spans="2:5" x14ac:dyDescent="0.25">
      <c r="B211"/>
      <c r="C211"/>
      <c r="D211"/>
      <c r="E211"/>
    </row>
    <row r="212" spans="2:5" x14ac:dyDescent="0.25">
      <c r="B212"/>
      <c r="C212"/>
      <c r="D212"/>
      <c r="E212"/>
    </row>
    <row r="213" spans="2:5" x14ac:dyDescent="0.25">
      <c r="B213"/>
      <c r="C213"/>
      <c r="D213"/>
      <c r="E213"/>
    </row>
    <row r="214" spans="2:5" x14ac:dyDescent="0.25">
      <c r="B214"/>
      <c r="C214"/>
      <c r="D214"/>
      <c r="E214"/>
    </row>
    <row r="215" spans="2:5" x14ac:dyDescent="0.25">
      <c r="B215"/>
      <c r="C215"/>
      <c r="D215"/>
      <c r="E215"/>
    </row>
    <row r="216" spans="2:5" x14ac:dyDescent="0.25">
      <c r="B216"/>
      <c r="C216"/>
      <c r="D216"/>
      <c r="E216"/>
    </row>
    <row r="217" spans="2:5" x14ac:dyDescent="0.25">
      <c r="B217"/>
      <c r="C217"/>
      <c r="D217"/>
      <c r="E217"/>
    </row>
    <row r="218" spans="2:5" x14ac:dyDescent="0.25">
      <c r="B218"/>
      <c r="C218"/>
      <c r="D218"/>
      <c r="E218"/>
    </row>
    <row r="219" spans="2:5" x14ac:dyDescent="0.25">
      <c r="B219"/>
      <c r="C219"/>
      <c r="D219"/>
      <c r="E219"/>
    </row>
    <row r="220" spans="2:5" x14ac:dyDescent="0.25">
      <c r="B220"/>
      <c r="C220"/>
      <c r="D220"/>
      <c r="E220"/>
    </row>
    <row r="221" spans="2:5" x14ac:dyDescent="0.25">
      <c r="B221"/>
      <c r="C221"/>
      <c r="D221"/>
      <c r="E221"/>
    </row>
    <row r="222" spans="2:5" x14ac:dyDescent="0.25">
      <c r="B222"/>
      <c r="C222"/>
      <c r="D222"/>
      <c r="E222"/>
    </row>
    <row r="223" spans="2:5" x14ac:dyDescent="0.25">
      <c r="B223"/>
      <c r="C223"/>
      <c r="D223"/>
      <c r="E223"/>
    </row>
    <row r="224" spans="2:5" x14ac:dyDescent="0.25">
      <c r="B224"/>
      <c r="C224"/>
      <c r="D224"/>
      <c r="E224"/>
    </row>
    <row r="225" spans="2:5" x14ac:dyDescent="0.25">
      <c r="B225"/>
      <c r="C225"/>
      <c r="D225"/>
      <c r="E225"/>
    </row>
    <row r="226" spans="2:5" x14ac:dyDescent="0.25">
      <c r="B226"/>
      <c r="C226"/>
      <c r="D226"/>
      <c r="E226"/>
    </row>
    <row r="227" spans="2:5" x14ac:dyDescent="0.25">
      <c r="B227"/>
      <c r="C227"/>
      <c r="D227"/>
      <c r="E227"/>
    </row>
    <row r="228" spans="2:5" x14ac:dyDescent="0.25">
      <c r="B228"/>
      <c r="C228"/>
      <c r="D228"/>
      <c r="E228"/>
    </row>
    <row r="229" spans="2:5" x14ac:dyDescent="0.25">
      <c r="B229"/>
      <c r="C229"/>
      <c r="D229"/>
      <c r="E229"/>
    </row>
    <row r="230" spans="2:5" x14ac:dyDescent="0.25">
      <c r="B230"/>
      <c r="C230"/>
      <c r="D230"/>
      <c r="E230"/>
    </row>
    <row r="231" spans="2:5" x14ac:dyDescent="0.25">
      <c r="B231"/>
      <c r="C231"/>
      <c r="D231"/>
      <c r="E231"/>
    </row>
    <row r="232" spans="2:5" x14ac:dyDescent="0.25">
      <c r="B232"/>
      <c r="C232"/>
      <c r="D232"/>
      <c r="E232"/>
    </row>
    <row r="233" spans="2:5" x14ac:dyDescent="0.25">
      <c r="B233"/>
      <c r="C233"/>
      <c r="D233"/>
      <c r="E233"/>
    </row>
    <row r="234" spans="2:5" x14ac:dyDescent="0.25">
      <c r="B234"/>
      <c r="C234"/>
      <c r="D234"/>
      <c r="E234"/>
    </row>
    <row r="235" spans="2:5" x14ac:dyDescent="0.25">
      <c r="B235"/>
      <c r="C235"/>
      <c r="D235"/>
      <c r="E235"/>
    </row>
    <row r="236" spans="2:5" x14ac:dyDescent="0.25">
      <c r="B236"/>
      <c r="C236"/>
      <c r="D236"/>
      <c r="E236"/>
    </row>
    <row r="237" spans="2:5" x14ac:dyDescent="0.25">
      <c r="B237"/>
      <c r="C237"/>
      <c r="D237"/>
      <c r="E237"/>
    </row>
    <row r="238" spans="2:5" x14ac:dyDescent="0.25">
      <c r="B238"/>
      <c r="C238"/>
      <c r="D238"/>
      <c r="E238"/>
    </row>
    <row r="239" spans="2:5" x14ac:dyDescent="0.25">
      <c r="B239"/>
      <c r="C239"/>
      <c r="D239"/>
      <c r="E239"/>
    </row>
    <row r="240" spans="2:5" x14ac:dyDescent="0.25">
      <c r="B240"/>
      <c r="C240"/>
      <c r="D240"/>
      <c r="E240"/>
    </row>
    <row r="241" spans="2:5" x14ac:dyDescent="0.25">
      <c r="B241"/>
      <c r="C241"/>
      <c r="D241"/>
      <c r="E241"/>
    </row>
    <row r="242" spans="2:5" x14ac:dyDescent="0.25">
      <c r="B242"/>
      <c r="C242"/>
      <c r="D242"/>
      <c r="E242"/>
    </row>
    <row r="243" spans="2:5" x14ac:dyDescent="0.25">
      <c r="B243"/>
      <c r="C243"/>
      <c r="D243"/>
      <c r="E243"/>
    </row>
  </sheetData>
  <conditionalFormatting pivot="1" sqref="E2:E6">
    <cfRule type="cellIs" dxfId="168" priority="17" operator="equal">
      <formula>" "</formula>
    </cfRule>
    <cfRule type="cellIs" dxfId="167" priority="18" operator="equal">
      <formula>"  "</formula>
    </cfRule>
    <cfRule type="cellIs" dxfId="166" priority="19" operator="equal">
      <formula>888</formula>
    </cfRule>
    <cfRule type="cellIs" dxfId="165" priority="20" operator="between">
      <formula>1.0000001</formula>
      <formula>50</formula>
    </cfRule>
    <cfRule type="cellIs" dxfId="164" priority="21" operator="between">
      <formula>0.95</formula>
      <formula>1</formula>
    </cfRule>
    <cfRule type="cellIs" dxfId="163" priority="22" operator="between">
      <formula>0.85</formula>
      <formula>0.949999999999</formula>
    </cfRule>
    <cfRule type="cellIs" dxfId="162" priority="23" operator="between">
      <formula>0.75</formula>
      <formula>0.8499999999</formula>
    </cfRule>
    <cfRule type="cellIs" dxfId="161" priority="24" operator="between">
      <formula>0</formula>
      <formula>0.7499999999</formula>
    </cfRule>
  </conditionalFormatting>
  <conditionalFormatting pivot="1" sqref="E10:E14">
    <cfRule type="cellIs" dxfId="160" priority="1" operator="equal">
      <formula>" "</formula>
    </cfRule>
    <cfRule type="cellIs" dxfId="159" priority="2" operator="equal">
      <formula>"  "</formula>
    </cfRule>
    <cfRule type="cellIs" dxfId="158" priority="3" operator="equal">
      <formula>888</formula>
    </cfRule>
    <cfRule type="cellIs" dxfId="157" priority="4" operator="between">
      <formula>1.0000001</formula>
      <formula>50</formula>
    </cfRule>
    <cfRule type="cellIs" dxfId="156" priority="5" operator="between">
      <formula>0.95</formula>
      <formula>1</formula>
    </cfRule>
    <cfRule type="cellIs" dxfId="155" priority="6" operator="between">
      <formula>0.85</formula>
      <formula>0.949999999999</formula>
    </cfRule>
    <cfRule type="cellIs" dxfId="154" priority="7" operator="between">
      <formula>0.75</formula>
      <formula>0.8499999999</formula>
    </cfRule>
    <cfRule type="cellIs" dxfId="153" priority="8" operator="between">
      <formula>0</formula>
      <formula>0.7499999999</formula>
    </cfRule>
  </conditionalFormatting>
  <pageMargins left="0.7" right="0.7" top="0.75" bottom="0.75" header="0.3" footer="0.3"/>
  <pageSetup paperSize="9" orientation="portrait" horizontalDpi="1200" verticalDpi="1200" r:id="rId3"/>
  <drawing r:id="rId4"/>
  <extLst>
    <ext xmlns:x14="http://schemas.microsoft.com/office/spreadsheetml/2009/9/main" uri="{A8765BA9-456A-4dab-B4F3-ACF838C121DE}">
      <x14:slicerList>
        <x14:slicer r:id="rId5"/>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42E2D-6139-49E0-BE53-6A9F5559571B}">
  <dimension ref="A1:CF469"/>
  <sheetViews>
    <sheetView showGridLines="0" tabSelected="1" zoomScale="70" zoomScaleNormal="70" workbookViewId="0">
      <pane ySplit="16" topLeftCell="A17" activePane="bottomLeft" state="frozen"/>
      <selection pane="bottomLeft" activeCell="F522" sqref="F522"/>
    </sheetView>
  </sheetViews>
  <sheetFormatPr defaultRowHeight="15" outlineLevelCol="2" x14ac:dyDescent="0.25"/>
  <cols>
    <col min="1" max="1" width="20.7109375" style="1" bestFit="1" customWidth="1"/>
    <col min="2" max="2" width="20.7109375" style="1" customWidth="1"/>
    <col min="3" max="3" width="32.42578125" style="1" bestFit="1" customWidth="1"/>
    <col min="4" max="4" width="27.140625" style="41" bestFit="1" customWidth="1"/>
    <col min="5" max="5" width="28.140625" style="25" customWidth="1"/>
    <col min="6" max="6" width="38.5703125" style="1" customWidth="1"/>
    <col min="7" max="7" width="38.5703125" style="4" hidden="1" customWidth="1" outlineLevel="1"/>
    <col min="8" max="8" width="45.42578125" style="4" hidden="1" customWidth="1" outlineLevel="1"/>
    <col min="9" max="9" width="44.85546875" hidden="1" customWidth="1" outlineLevel="2"/>
    <col min="10" max="10" width="25.7109375" style="4" hidden="1" customWidth="1" outlineLevel="2"/>
    <col min="11" max="12" width="30.140625" style="4" hidden="1" customWidth="1" outlineLevel="2"/>
    <col min="13" max="13" width="37.7109375" style="4" hidden="1" customWidth="1" outlineLevel="2"/>
    <col min="14" max="14" width="39.140625" style="4" hidden="1" customWidth="1" outlineLevel="2"/>
    <col min="15" max="15" width="39.140625" style="4" hidden="1" customWidth="1" outlineLevel="1" collapsed="1"/>
    <col min="16" max="23" width="39.140625" style="4" hidden="1" customWidth="1" outlineLevel="2"/>
    <col min="24" max="24" width="26.85546875" hidden="1" customWidth="1" outlineLevel="1" collapsed="1"/>
    <col min="25" max="25" width="25.7109375" customWidth="1" collapsed="1"/>
    <col min="26" max="26" width="25.7109375" hidden="1" customWidth="1" outlineLevel="1"/>
    <col min="27" max="27" width="45.28515625" hidden="1" customWidth="1" outlineLevel="1"/>
    <col min="28" max="28" width="44.5703125" hidden="1" customWidth="1" outlineLevel="2"/>
    <col min="29" max="29" width="25.5703125" hidden="1" customWidth="1" outlineLevel="2"/>
    <col min="30" max="31" width="29.85546875" hidden="1" customWidth="1" outlineLevel="2"/>
    <col min="32" max="32" width="37.7109375" style="4" hidden="1" customWidth="1" outlineLevel="2"/>
    <col min="33" max="33" width="33.28515625" style="4" hidden="1" customWidth="1" outlineLevel="2"/>
    <col min="34" max="34" width="33.28515625" style="4" hidden="1" customWidth="1" outlineLevel="1" collapsed="1"/>
    <col min="35" max="35" width="31.7109375" style="4" hidden="1" customWidth="1" outlineLevel="1"/>
    <col min="36" max="36" width="28.28515625" style="4" hidden="1" customWidth="1" outlineLevel="2"/>
    <col min="37" max="37" width="40.42578125" style="4" hidden="1" customWidth="1" outlineLevel="2"/>
    <col min="38" max="38" width="33.28515625" hidden="1" customWidth="1" outlineLevel="2"/>
    <col min="39" max="39" width="36.7109375" style="4" hidden="1" customWidth="1" outlineLevel="1" collapsed="1"/>
    <col min="40" max="40" width="36.7109375" style="4" hidden="1" customWidth="1" outlineLevel="2"/>
    <col min="41" max="41" width="37.7109375" style="4" hidden="1" customWidth="1" outlineLevel="2"/>
    <col min="42" max="42" width="33.28515625" style="4" hidden="1" customWidth="1" outlineLevel="2"/>
    <col min="43" max="43" width="25.7109375" hidden="1" customWidth="1" outlineLevel="2"/>
    <col min="44" max="44" width="38.5703125" style="4" hidden="1" customWidth="1" outlineLevel="1" collapsed="1"/>
    <col min="45" max="45" width="36.7109375" style="4" hidden="1" customWidth="1" outlineLevel="1"/>
    <col min="46" max="46" width="38.42578125" style="1" hidden="1" customWidth="1" outlineLevel="1"/>
    <col min="47" max="47" width="26.140625" style="4" hidden="1" customWidth="1" outlineLevel="1"/>
    <col min="48" max="48" width="40.5703125" style="4" customWidth="1" collapsed="1"/>
    <col min="49" max="49" width="40.5703125" style="4" hidden="1" customWidth="1" outlineLevel="1"/>
    <col min="50" max="52" width="48.7109375" style="4" hidden="1" customWidth="1" outlineLevel="1"/>
    <col min="53" max="53" width="26.28515625" style="4" hidden="1" customWidth="1" outlineLevel="1"/>
    <col min="54" max="54" width="20.85546875" style="4" bestFit="1" customWidth="1" collapsed="1"/>
    <col min="66" max="66" width="20.7109375" style="4" bestFit="1" customWidth="1"/>
    <col min="67" max="67" width="23.140625" style="4" bestFit="1" customWidth="1"/>
    <col min="68" max="68" width="30.5703125" style="4" bestFit="1" customWidth="1"/>
    <col min="69" max="69" width="22.28515625" style="11" bestFit="1" customWidth="1"/>
    <col min="70" max="70" width="16.28515625" style="1" bestFit="1" customWidth="1"/>
    <col min="71" max="71" width="33" bestFit="1" customWidth="1"/>
    <col min="72" max="72" width="25.28515625" bestFit="1" customWidth="1"/>
    <col min="73" max="73" width="21.42578125" style="4" bestFit="1" customWidth="1"/>
    <col min="74" max="74" width="20.7109375" style="4" bestFit="1" customWidth="1"/>
    <col min="75" max="76" width="20.140625" style="4" bestFit="1" customWidth="1"/>
    <col min="77" max="77" width="20.7109375" style="4" bestFit="1" customWidth="1"/>
    <col min="78" max="78" width="23.140625" style="4" bestFit="1" customWidth="1"/>
    <col min="79" max="79" width="18.5703125" style="4" bestFit="1" customWidth="1"/>
    <col min="80" max="80" width="26.7109375" style="4" bestFit="1" customWidth="1"/>
    <col min="81" max="81" width="21.28515625" style="4" bestFit="1" customWidth="1"/>
    <col min="82" max="82" width="20.85546875" style="4" bestFit="1" customWidth="1"/>
    <col min="83" max="83" width="18" style="4" bestFit="1" customWidth="1"/>
    <col min="84" max="84" width="38.5703125" bestFit="1" customWidth="1"/>
    <col min="85" max="85" width="25.28515625" bestFit="1" customWidth="1"/>
  </cols>
  <sheetData>
    <row r="1" spans="1:83" x14ac:dyDescent="0.25">
      <c r="AA1" s="4"/>
      <c r="AB1" s="4"/>
      <c r="AC1" s="4"/>
      <c r="AD1" s="4"/>
      <c r="AE1" s="4"/>
      <c r="AL1" s="4"/>
      <c r="AQ1" s="4"/>
      <c r="BB1"/>
      <c r="BH1" s="4"/>
      <c r="BI1" s="4"/>
      <c r="BJ1" s="4"/>
      <c r="BK1" s="11"/>
      <c r="BL1" s="1"/>
      <c r="BN1"/>
      <c r="BQ1" s="4"/>
      <c r="BR1" s="4"/>
      <c r="BS1" s="4"/>
      <c r="BT1" s="4"/>
      <c r="BZ1"/>
      <c r="CA1"/>
      <c r="CB1"/>
      <c r="CC1"/>
      <c r="CD1"/>
      <c r="CE1"/>
    </row>
    <row r="2" spans="1:83" x14ac:dyDescent="0.25">
      <c r="E2" s="21"/>
      <c r="I2" s="4"/>
      <c r="X2" s="4"/>
      <c r="Y2" s="4"/>
      <c r="Z2" s="4"/>
      <c r="AA2" s="4"/>
      <c r="AB2" s="4"/>
      <c r="AC2" s="4"/>
      <c r="AD2" s="4"/>
      <c r="AE2" s="4"/>
      <c r="AL2" s="4"/>
      <c r="AQ2" s="4"/>
      <c r="BC2" s="4"/>
      <c r="BD2" s="4"/>
      <c r="BE2" s="4"/>
      <c r="BF2" s="4"/>
      <c r="BG2" s="4"/>
      <c r="BH2" s="4"/>
      <c r="BI2" s="4"/>
      <c r="BN2"/>
      <c r="BO2"/>
      <c r="BP2"/>
      <c r="BQ2"/>
      <c r="BR2"/>
      <c r="BU2"/>
      <c r="BV2"/>
      <c r="BW2"/>
      <c r="BX2"/>
      <c r="BY2"/>
      <c r="BZ2"/>
      <c r="CA2"/>
      <c r="CB2"/>
      <c r="CC2"/>
      <c r="CD2"/>
      <c r="CE2"/>
    </row>
    <row r="3" spans="1:83" x14ac:dyDescent="0.25">
      <c r="E3" s="21"/>
      <c r="I3" s="4"/>
      <c r="X3" s="4"/>
      <c r="Y3" s="4"/>
      <c r="Z3" s="4"/>
      <c r="AA3" s="4"/>
      <c r="AB3" s="4"/>
      <c r="AC3" s="4"/>
      <c r="AD3" s="4"/>
      <c r="AE3" s="4"/>
      <c r="AL3" s="4"/>
      <c r="AQ3" s="4"/>
      <c r="BC3" s="4"/>
      <c r="BD3" s="4"/>
      <c r="BE3" s="4"/>
      <c r="BF3" s="4"/>
      <c r="BG3" s="4"/>
      <c r="BH3" s="4"/>
      <c r="BI3" s="4"/>
      <c r="BN3"/>
      <c r="BO3"/>
      <c r="BP3"/>
      <c r="BQ3"/>
      <c r="BR3"/>
      <c r="BU3"/>
      <c r="BV3"/>
      <c r="BW3"/>
      <c r="BX3"/>
      <c r="BY3"/>
      <c r="BZ3"/>
      <c r="CA3"/>
      <c r="CB3"/>
      <c r="CC3"/>
      <c r="CD3"/>
      <c r="CE3"/>
    </row>
    <row r="4" spans="1:83" x14ac:dyDescent="0.25">
      <c r="E4" s="21"/>
      <c r="I4" s="4"/>
      <c r="X4" s="4"/>
      <c r="Y4" s="4"/>
      <c r="Z4" s="4"/>
      <c r="AA4" s="4"/>
      <c r="AB4" s="4"/>
      <c r="AC4" s="4"/>
      <c r="AD4" s="4"/>
      <c r="AE4" s="4"/>
      <c r="AL4" s="4"/>
      <c r="AQ4" s="4"/>
      <c r="BC4" s="4"/>
      <c r="BD4" s="4"/>
      <c r="BE4" s="4"/>
      <c r="BF4" s="4"/>
      <c r="BG4" s="4"/>
      <c r="BH4" s="4"/>
      <c r="BI4" s="4"/>
      <c r="BN4"/>
      <c r="BO4"/>
      <c r="BP4"/>
      <c r="BQ4"/>
      <c r="BR4"/>
      <c r="BU4"/>
      <c r="BV4"/>
      <c r="BW4"/>
      <c r="BX4"/>
      <c r="BY4"/>
      <c r="BZ4"/>
      <c r="CA4"/>
      <c r="CB4"/>
      <c r="CC4"/>
      <c r="CD4"/>
      <c r="CE4"/>
    </row>
    <row r="5" spans="1:83" x14ac:dyDescent="0.25">
      <c r="E5" s="21"/>
      <c r="I5" s="4"/>
      <c r="X5" s="4"/>
      <c r="Y5" s="4"/>
      <c r="Z5" s="4"/>
      <c r="AA5" s="4"/>
      <c r="AB5" s="4"/>
      <c r="AC5" s="4"/>
      <c r="AD5" s="4"/>
      <c r="AE5" s="4"/>
      <c r="AL5" s="4"/>
      <c r="AQ5" s="4"/>
      <c r="BC5" s="4"/>
      <c r="BD5" s="4"/>
      <c r="BE5" s="4"/>
      <c r="BF5" s="4"/>
      <c r="BG5" s="4"/>
      <c r="BH5" s="4"/>
      <c r="BI5" s="4"/>
      <c r="BN5"/>
      <c r="BO5"/>
      <c r="BP5"/>
      <c r="BQ5"/>
      <c r="BR5"/>
      <c r="BU5"/>
      <c r="BV5"/>
      <c r="BW5"/>
      <c r="BX5"/>
      <c r="BY5"/>
      <c r="BZ5"/>
      <c r="CA5"/>
      <c r="CB5"/>
      <c r="CC5"/>
      <c r="CD5"/>
      <c r="CE5"/>
    </row>
    <row r="6" spans="1:83" x14ac:dyDescent="0.25">
      <c r="E6" s="21"/>
      <c r="I6" s="4"/>
      <c r="X6" s="4"/>
      <c r="Y6" s="4"/>
      <c r="Z6" s="4"/>
      <c r="AA6" s="4"/>
      <c r="AB6" s="4"/>
      <c r="AC6" s="4"/>
      <c r="AD6" s="4"/>
      <c r="AE6" s="4"/>
      <c r="AL6" s="4"/>
      <c r="AQ6" s="4"/>
      <c r="BC6" s="4"/>
      <c r="BD6" s="4"/>
      <c r="BE6" s="4"/>
      <c r="BF6" s="4"/>
      <c r="BG6" s="4"/>
      <c r="BH6" s="4"/>
      <c r="BI6" s="4"/>
      <c r="BN6"/>
      <c r="BO6"/>
      <c r="BP6"/>
      <c r="BQ6"/>
      <c r="BR6"/>
      <c r="BU6"/>
      <c r="BV6"/>
      <c r="BW6"/>
      <c r="BX6"/>
      <c r="BY6"/>
      <c r="BZ6"/>
      <c r="CA6"/>
      <c r="CB6"/>
      <c r="CC6"/>
      <c r="CD6"/>
      <c r="CE6"/>
    </row>
    <row r="7" spans="1:83" x14ac:dyDescent="0.25">
      <c r="E7" s="21"/>
      <c r="I7" s="4"/>
      <c r="X7" s="4"/>
      <c r="Y7" s="4"/>
      <c r="Z7" s="4"/>
      <c r="AA7" s="4"/>
      <c r="AB7" s="4"/>
      <c r="AC7" s="4"/>
      <c r="AD7" s="4"/>
      <c r="AE7" s="4"/>
      <c r="AL7" s="4"/>
      <c r="AQ7" s="4"/>
      <c r="BC7" s="4"/>
      <c r="BD7" s="4"/>
      <c r="BE7" s="4"/>
      <c r="BF7" s="4"/>
      <c r="BG7" s="4"/>
      <c r="BH7" s="4"/>
      <c r="BI7" s="4"/>
      <c r="BN7"/>
      <c r="BO7"/>
      <c r="BP7"/>
      <c r="BQ7"/>
      <c r="BR7"/>
      <c r="BU7"/>
      <c r="BV7"/>
      <c r="BW7"/>
      <c r="BX7"/>
      <c r="BY7"/>
      <c r="BZ7"/>
      <c r="CA7"/>
      <c r="CB7"/>
      <c r="CC7"/>
      <c r="CD7"/>
      <c r="CE7"/>
    </row>
    <row r="8" spans="1:83" x14ac:dyDescent="0.25">
      <c r="E8" s="21"/>
      <c r="I8" s="4"/>
      <c r="X8" s="4"/>
      <c r="Y8" s="4"/>
      <c r="Z8" s="4"/>
      <c r="AA8" s="4"/>
      <c r="AB8" s="4"/>
      <c r="AC8" s="4"/>
      <c r="AD8" s="4"/>
      <c r="AE8" s="4"/>
      <c r="AL8" s="4"/>
      <c r="AQ8" s="4"/>
      <c r="BC8" s="4"/>
      <c r="BD8" s="4"/>
      <c r="BE8" s="4"/>
      <c r="BF8" s="4"/>
      <c r="BG8" s="4"/>
      <c r="BH8" s="4"/>
      <c r="BI8" s="4"/>
      <c r="BN8"/>
      <c r="BO8"/>
      <c r="BP8"/>
      <c r="BQ8"/>
      <c r="BR8"/>
      <c r="BU8"/>
      <c r="BV8"/>
      <c r="BW8"/>
      <c r="BX8"/>
      <c r="BY8"/>
      <c r="BZ8"/>
      <c r="CA8"/>
      <c r="CB8"/>
      <c r="CC8"/>
      <c r="CD8"/>
      <c r="CE8"/>
    </row>
    <row r="9" spans="1:83" x14ac:dyDescent="0.25">
      <c r="E9" s="21"/>
      <c r="I9" s="4"/>
      <c r="X9" s="4"/>
      <c r="Y9" s="4"/>
      <c r="Z9" s="4"/>
      <c r="AA9" s="4"/>
      <c r="AB9" s="4"/>
      <c r="AC9" s="4"/>
      <c r="AD9" s="4"/>
      <c r="AE9" s="4"/>
      <c r="AL9" s="4"/>
      <c r="AQ9" s="4"/>
      <c r="BC9" s="4"/>
      <c r="BD9" s="4"/>
      <c r="BE9" s="4"/>
      <c r="BF9" s="4"/>
      <c r="BG9" s="4"/>
      <c r="BH9" s="4"/>
      <c r="BI9" s="4"/>
      <c r="BN9"/>
      <c r="BO9"/>
      <c r="BP9"/>
      <c r="BQ9"/>
      <c r="BR9"/>
      <c r="BU9"/>
      <c r="BV9"/>
      <c r="BW9"/>
      <c r="BX9"/>
      <c r="BY9"/>
      <c r="BZ9"/>
      <c r="CA9"/>
      <c r="CB9"/>
      <c r="CC9"/>
      <c r="CD9"/>
      <c r="CE9"/>
    </row>
    <row r="10" spans="1:83" x14ac:dyDescent="0.25">
      <c r="E10" s="21"/>
      <c r="I10" s="4"/>
      <c r="X10" s="4"/>
      <c r="Y10" s="4"/>
      <c r="Z10" s="4"/>
      <c r="AA10" s="4"/>
      <c r="AB10" s="4"/>
      <c r="AC10" s="4"/>
      <c r="AD10" s="4"/>
      <c r="AE10" s="4"/>
      <c r="AL10" s="4"/>
      <c r="AQ10" s="4"/>
      <c r="BC10" s="4"/>
      <c r="BD10" s="4"/>
      <c r="BE10" s="4"/>
      <c r="BF10" s="4"/>
      <c r="BG10" s="4"/>
      <c r="BH10" s="4"/>
      <c r="BI10" s="4"/>
      <c r="BN10"/>
      <c r="BO10"/>
      <c r="BP10"/>
      <c r="BQ10"/>
      <c r="BR10"/>
      <c r="BU10"/>
      <c r="BV10"/>
      <c r="BW10"/>
      <c r="BX10"/>
      <c r="BY10"/>
      <c r="BZ10"/>
      <c r="CA10"/>
      <c r="CB10"/>
      <c r="CC10"/>
      <c r="CD10"/>
      <c r="CE10"/>
    </row>
    <row r="11" spans="1:83" x14ac:dyDescent="0.25">
      <c r="I11" s="4"/>
      <c r="X11" s="4"/>
      <c r="Y11" s="4"/>
      <c r="Z11" s="4"/>
      <c r="AA11" s="4"/>
      <c r="AB11" s="4"/>
      <c r="AC11" s="4"/>
      <c r="AD11" s="4"/>
      <c r="AE11" s="4"/>
      <c r="AL11" s="4"/>
      <c r="AQ11" s="4"/>
      <c r="BC11" s="4"/>
      <c r="BD11" s="4"/>
      <c r="BE11" s="4"/>
      <c r="BF11" s="4"/>
      <c r="BG11" s="4"/>
      <c r="BH11" s="4"/>
      <c r="BI11" s="4"/>
      <c r="BN11"/>
      <c r="BO11"/>
      <c r="BP11"/>
      <c r="BQ11"/>
      <c r="BR11"/>
      <c r="BU11"/>
      <c r="BV11"/>
      <c r="BW11"/>
      <c r="BX11"/>
      <c r="BY11"/>
      <c r="BZ11"/>
      <c r="CA11"/>
      <c r="CB11"/>
      <c r="CC11"/>
      <c r="CD11"/>
      <c r="CE11"/>
    </row>
    <row r="12" spans="1:83" x14ac:dyDescent="0.25">
      <c r="I12" s="4"/>
      <c r="X12" s="4"/>
      <c r="Y12" s="4"/>
      <c r="Z12" s="4"/>
      <c r="AA12" s="4"/>
      <c r="AB12" s="4"/>
      <c r="AC12" s="4"/>
      <c r="AD12" s="4"/>
      <c r="AE12" s="4"/>
      <c r="AL12" s="4"/>
      <c r="AQ12" s="4"/>
      <c r="BC12" s="4"/>
      <c r="BD12" s="4"/>
      <c r="BE12" s="4"/>
      <c r="BF12" s="4"/>
      <c r="BG12" s="4"/>
      <c r="BH12" s="4"/>
      <c r="BI12" s="4"/>
      <c r="BJ12" s="4"/>
      <c r="BN12"/>
      <c r="BO12"/>
      <c r="BP12"/>
      <c r="BQ12"/>
      <c r="BR12"/>
      <c r="BU12"/>
      <c r="BV12"/>
      <c r="BW12"/>
      <c r="BX12"/>
      <c r="BY12"/>
      <c r="BZ12"/>
      <c r="CA12"/>
      <c r="CB12"/>
      <c r="CC12"/>
      <c r="CD12"/>
      <c r="CE12"/>
    </row>
    <row r="13" spans="1:83" x14ac:dyDescent="0.25">
      <c r="I13" s="4"/>
      <c r="X13" s="4"/>
      <c r="Y13" s="4"/>
      <c r="Z13" s="4"/>
      <c r="AA13" s="4"/>
      <c r="AB13" s="4"/>
      <c r="AC13" s="4"/>
      <c r="AD13" s="4"/>
      <c r="AE13" s="4"/>
      <c r="AL13" s="4"/>
      <c r="AQ13" s="4"/>
      <c r="BC13" s="4"/>
      <c r="BD13" s="4"/>
      <c r="BE13" s="4"/>
      <c r="BF13" s="4"/>
      <c r="BG13" s="4"/>
      <c r="BH13" s="4"/>
      <c r="BI13" s="4"/>
      <c r="BJ13" s="4"/>
      <c r="BN13"/>
      <c r="BO13"/>
      <c r="BP13"/>
      <c r="BQ13"/>
      <c r="BR13"/>
      <c r="BU13"/>
      <c r="BV13"/>
      <c r="BW13"/>
      <c r="BX13"/>
      <c r="BY13"/>
      <c r="BZ13"/>
      <c r="CA13"/>
      <c r="CB13"/>
      <c r="CC13"/>
      <c r="CD13"/>
      <c r="CE13"/>
    </row>
    <row r="14" spans="1:83" x14ac:dyDescent="0.25">
      <c r="I14" s="4"/>
      <c r="X14" s="4"/>
      <c r="Y14" s="4"/>
      <c r="Z14" s="4"/>
      <c r="AA14" s="4"/>
      <c r="AB14" s="4"/>
      <c r="AC14" s="4"/>
      <c r="AD14" s="4"/>
      <c r="AE14" s="4"/>
      <c r="AL14" s="4"/>
      <c r="AQ14" s="4"/>
      <c r="BC14" s="4"/>
      <c r="BD14" s="4"/>
      <c r="BE14" s="4"/>
      <c r="BF14" s="4"/>
      <c r="BG14" s="4"/>
      <c r="BH14" s="4"/>
      <c r="BI14" s="4"/>
      <c r="BJ14" s="4"/>
      <c r="BN14"/>
      <c r="BO14"/>
      <c r="BP14"/>
      <c r="BQ14"/>
      <c r="BR14"/>
      <c r="BU14"/>
      <c r="BV14"/>
      <c r="BW14"/>
      <c r="BX14"/>
      <c r="BY14"/>
      <c r="BZ14"/>
      <c r="CA14"/>
      <c r="CB14"/>
      <c r="CC14"/>
      <c r="CD14"/>
      <c r="CE14"/>
    </row>
    <row r="15" spans="1:83" x14ac:dyDescent="0.25">
      <c r="I15" s="4"/>
      <c r="X15" s="4"/>
      <c r="Y15" s="4"/>
      <c r="Z15" s="4"/>
      <c r="AA15" s="4"/>
      <c r="AB15" s="4"/>
      <c r="AC15" s="4"/>
      <c r="AD15" s="4"/>
      <c r="AE15" s="4"/>
      <c r="AL15" s="4"/>
      <c r="AQ15" s="4"/>
      <c r="BC15" s="4"/>
      <c r="BD15" s="4"/>
      <c r="BE15" s="4"/>
      <c r="BF15" s="4"/>
      <c r="BG15" s="4"/>
      <c r="BH15" s="4"/>
      <c r="BI15" s="4"/>
      <c r="BJ15" s="4"/>
      <c r="BN15"/>
      <c r="BO15"/>
      <c r="BP15"/>
      <c r="BQ15"/>
      <c r="BR15"/>
      <c r="BU15"/>
      <c r="BV15"/>
      <c r="BW15"/>
      <c r="BX15"/>
      <c r="BY15"/>
      <c r="BZ15"/>
      <c r="CA15"/>
      <c r="CB15"/>
      <c r="CC15"/>
      <c r="CD15"/>
      <c r="CE15"/>
    </row>
    <row r="16" spans="1:83" s="2" customFormat="1" ht="15" customHeight="1" x14ac:dyDescent="0.25">
      <c r="A16" s="6" t="s">
        <v>6</v>
      </c>
      <c r="B16" s="6" t="s">
        <v>301</v>
      </c>
      <c r="C16" s="6" t="s">
        <v>419</v>
      </c>
      <c r="D16" s="6" t="s">
        <v>0</v>
      </c>
      <c r="E16" s="26" t="s">
        <v>5</v>
      </c>
      <c r="F16" s="27" t="s">
        <v>1</v>
      </c>
      <c r="G16" s="3" t="s">
        <v>26</v>
      </c>
      <c r="H16" s="3" t="s">
        <v>67</v>
      </c>
      <c r="I16" s="7" t="s">
        <v>50</v>
      </c>
      <c r="J16" s="7" t="s">
        <v>51</v>
      </c>
      <c r="K16" s="7" t="s">
        <v>11</v>
      </c>
      <c r="L16" s="7" t="s">
        <v>12</v>
      </c>
      <c r="M16" s="7" t="s">
        <v>65</v>
      </c>
      <c r="N16" s="7" t="s">
        <v>13</v>
      </c>
      <c r="O16" s="3" t="s">
        <v>39</v>
      </c>
      <c r="P16" s="3" t="s">
        <v>404</v>
      </c>
      <c r="Q16" s="3" t="s">
        <v>405</v>
      </c>
      <c r="R16" s="3" t="s">
        <v>406</v>
      </c>
      <c r="S16" s="3" t="s">
        <v>407</v>
      </c>
      <c r="T16" s="3" t="s">
        <v>408</v>
      </c>
      <c r="U16" s="3" t="s">
        <v>409</v>
      </c>
      <c r="V16" s="3" t="s">
        <v>410</v>
      </c>
      <c r="W16" s="3" t="s">
        <v>411</v>
      </c>
      <c r="X16" s="3" t="s">
        <v>387</v>
      </c>
      <c r="Y16" s="3" t="s">
        <v>27</v>
      </c>
      <c r="Z16" s="3" t="s">
        <v>14</v>
      </c>
      <c r="AA16" s="3" t="s">
        <v>68</v>
      </c>
      <c r="AB16" s="3" t="s">
        <v>52</v>
      </c>
      <c r="AC16" s="3" t="s">
        <v>53</v>
      </c>
      <c r="AD16" s="3" t="s">
        <v>15</v>
      </c>
      <c r="AE16" s="3" t="s">
        <v>16</v>
      </c>
      <c r="AF16" s="3" t="s">
        <v>66</v>
      </c>
      <c r="AG16" s="3" t="s">
        <v>17</v>
      </c>
      <c r="AH16" s="3" t="s">
        <v>42</v>
      </c>
      <c r="AI16" s="3" t="s">
        <v>386</v>
      </c>
      <c r="AJ16" s="3" t="s">
        <v>40</v>
      </c>
      <c r="AK16" s="3" t="s">
        <v>41</v>
      </c>
      <c r="AL16" s="3" t="s">
        <v>23</v>
      </c>
      <c r="AM16" s="3" t="s">
        <v>18</v>
      </c>
      <c r="AN16" s="3" t="s">
        <v>45</v>
      </c>
      <c r="AO16" s="7" t="s">
        <v>69</v>
      </c>
      <c r="AP16" s="3" t="s">
        <v>46</v>
      </c>
      <c r="AQ16" s="3" t="s">
        <v>24</v>
      </c>
      <c r="AR16" s="3" t="s">
        <v>19</v>
      </c>
      <c r="AS16" s="2" t="s">
        <v>25</v>
      </c>
      <c r="AT16" s="2" t="s">
        <v>43</v>
      </c>
      <c r="AU16" s="12" t="s">
        <v>59</v>
      </c>
      <c r="AV16" s="3" t="s">
        <v>44</v>
      </c>
      <c r="AW16" s="3" t="s">
        <v>56</v>
      </c>
      <c r="AX16" s="3" t="s">
        <v>412</v>
      </c>
      <c r="AY16" s="3" t="s">
        <v>58</v>
      </c>
      <c r="AZ16" s="3" t="s">
        <v>57</v>
      </c>
      <c r="BA16" s="3" t="s">
        <v>70</v>
      </c>
      <c r="BB16" s="3" t="s">
        <v>4</v>
      </c>
    </row>
    <row r="17" spans="1:84" s="10" customFormat="1" x14ac:dyDescent="0.25">
      <c r="A17" s="1" t="s">
        <v>76</v>
      </c>
      <c r="B17" s="1" t="s">
        <v>304</v>
      </c>
      <c r="C17" s="1" t="s">
        <v>420</v>
      </c>
      <c r="D17" s="1" t="s">
        <v>307</v>
      </c>
      <c r="E17" s="39">
        <v>45518</v>
      </c>
      <c r="F17" s="36" t="s">
        <v>302</v>
      </c>
      <c r="G17" s="4">
        <v>39</v>
      </c>
      <c r="H17" s="4">
        <v>0</v>
      </c>
      <c r="I17" s="4">
        <v>0</v>
      </c>
      <c r="J17" s="4">
        <v>0</v>
      </c>
      <c r="K17" s="4">
        <v>0</v>
      </c>
      <c r="L17" s="4">
        <v>0</v>
      </c>
      <c r="M17" s="4">
        <v>0</v>
      </c>
      <c r="N17" s="4">
        <v>0</v>
      </c>
      <c r="O17" s="4">
        <v>0</v>
      </c>
      <c r="P17" s="4">
        <v>0</v>
      </c>
      <c r="Q17" s="4">
        <v>0</v>
      </c>
      <c r="R17" s="4">
        <v>0</v>
      </c>
      <c r="S17" s="4">
        <v>0</v>
      </c>
      <c r="T17" s="4">
        <v>0</v>
      </c>
      <c r="U17" s="4">
        <v>0</v>
      </c>
      <c r="V17" s="4">
        <v>0</v>
      </c>
      <c r="W17" s="4">
        <v>0</v>
      </c>
      <c r="X1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7" s="4">
        <f>Tabel1[[#This Row],[Totale openbare capaciteit]]+Tabel1[[#This Row],[Totale doelgroep capaciteit]]+Tabel1[[#This Row],[Cap - Informeel]]</f>
        <v>39</v>
      </c>
      <c r="Z17" s="29">
        <v>10</v>
      </c>
      <c r="AA17" s="30"/>
      <c r="AB17" s="30"/>
      <c r="AC17" s="30"/>
      <c r="AD17" s="30"/>
      <c r="AE17" s="30"/>
      <c r="AF17" s="30"/>
      <c r="AG17" s="30"/>
      <c r="AH17" s="4">
        <f>SUM(Tabel1[[#This Row],[Bez - Gehandicapten algemeen]:[Bez - Overig gereserveerd]])</f>
        <v>0</v>
      </c>
      <c r="AI17" s="30"/>
      <c r="AJ17" s="35"/>
      <c r="AK17" s="34">
        <v>2</v>
      </c>
      <c r="AL17" s="31" t="s">
        <v>388</v>
      </c>
      <c r="AM17" s="22">
        <f>SUM(Tabel1[[#This Row],[Bez - fout, canadees]:[Bez - fout, anders]])</f>
        <v>2</v>
      </c>
      <c r="AN17" s="30"/>
      <c r="AO17" s="30"/>
      <c r="AP17" s="30"/>
      <c r="AQ17" s="30"/>
      <c r="AR17" s="13">
        <f>SUM(Tabel1[[#This Row],[Bez - Obstakel, openbaar]:[Bez - Obstakel, doelgroep]])</f>
        <v>0</v>
      </c>
      <c r="AS17" s="28"/>
      <c r="AT17" s="28"/>
      <c r="AU17" s="1"/>
      <c r="AV17" s="13">
        <f>SUM(Tabel1[[#This Row],[Bez - doelgroep totaal]]+Tabel1[[#This Row],[Bez - Openbaar]]+Tabel1[[#This Row],[Bez - Foutparkeerders]]+Tabel1[[#This Row],[Bez - Obstakels]]+Tabel1[[#This Row],[Bez - Informeel]])</f>
        <v>12</v>
      </c>
      <c r="AW17" s="5"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7" s="5" t="str">
        <f>IF(OR(Tabel1[[#This Row],[Situatie tijdens meetmoment]]="wegwerkzaamheden",Tabel1[[#This Row],[Situatie tijdens meetmoment]]="niet bereikbaar")," ",IFERROR((Tabel1[[#This Row],[Bez - Privaat]])/Tabel1[[#This Row],[Cap - Privaat]],IF( AND((Tabel1[[#This Row],[Bez - Privaat]])&gt;0,Tabel1[[#This Row],[Cap - Privaat]]=0),"  ","   ")))</f>
        <v xml:space="preserve">   </v>
      </c>
      <c r="AY17" s="5">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0.25641025641025639</v>
      </c>
      <c r="AZ17" s="5">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0.30769230769230771</v>
      </c>
      <c r="BA17" s="5">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0.30769230769230771</v>
      </c>
      <c r="BB17" s="5">
        <f>IF(OR(Tabel1[[#This Row],[Situatie tijdens meetmoment]]="wegwerkzaamheden",Tabel1[[#This Row],[Situatie tijdens meetmoment]]="niet bereikbaar")," ",IFERROR(Tabel1[[#This Row],[Totale bezetting]]/Tabel1[[#This Row],[Totale capaciteit]],IF( AND(Tabel1[[#This Row],[Totale bezetting]]&gt;0,Tabel1[[#This Row],[Totale capaciteit]]=0),"  ","   ")))</f>
        <v>0.30769230769230771</v>
      </c>
    </row>
    <row r="18" spans="1:84" x14ac:dyDescent="0.25">
      <c r="A18" s="1" t="s">
        <v>76</v>
      </c>
      <c r="B18" s="1" t="s">
        <v>304</v>
      </c>
      <c r="C18" s="1" t="s">
        <v>420</v>
      </c>
      <c r="D18" s="1" t="s">
        <v>307</v>
      </c>
      <c r="E18" s="39">
        <v>45521</v>
      </c>
      <c r="F18" s="36" t="s">
        <v>303</v>
      </c>
      <c r="G18" s="4">
        <v>39</v>
      </c>
      <c r="H18" s="4">
        <v>0</v>
      </c>
      <c r="I18" s="4">
        <v>0</v>
      </c>
      <c r="J18" s="4">
        <v>0</v>
      </c>
      <c r="K18" s="4">
        <v>0</v>
      </c>
      <c r="L18" s="4">
        <v>0</v>
      </c>
      <c r="M18" s="4">
        <v>0</v>
      </c>
      <c r="N18" s="4">
        <v>0</v>
      </c>
      <c r="O18" s="4">
        <v>0</v>
      </c>
      <c r="P18" s="4">
        <v>0</v>
      </c>
      <c r="Q18" s="4">
        <v>0</v>
      </c>
      <c r="R18" s="4">
        <v>0</v>
      </c>
      <c r="S18" s="4">
        <v>0</v>
      </c>
      <c r="T18" s="4">
        <v>0</v>
      </c>
      <c r="U18" s="4">
        <v>0</v>
      </c>
      <c r="V18" s="4">
        <v>0</v>
      </c>
      <c r="W18" s="4">
        <v>0</v>
      </c>
      <c r="X1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8" s="4">
        <f>Tabel1[[#This Row],[Totale openbare capaciteit]]+Tabel1[[#This Row],[Totale doelgroep capaciteit]]+Tabel1[[#This Row],[Cap - Informeel]]</f>
        <v>39</v>
      </c>
      <c r="Z18" s="29">
        <v>30</v>
      </c>
      <c r="AA18" s="30"/>
      <c r="AB18" s="30"/>
      <c r="AC18" s="30"/>
      <c r="AD18" s="30"/>
      <c r="AE18" s="30"/>
      <c r="AF18" s="30"/>
      <c r="AG18" s="30"/>
      <c r="AH18" s="4">
        <f>SUM(Tabel1[[#This Row],[Bez - Gehandicapten algemeen]:[Bez - Overig gereserveerd]])</f>
        <v>0</v>
      </c>
      <c r="AI18" s="30"/>
      <c r="AJ18" s="35"/>
      <c r="AK18" s="34">
        <v>6</v>
      </c>
      <c r="AL18" s="31" t="s">
        <v>388</v>
      </c>
      <c r="AM18" s="22">
        <f>SUM(Tabel1[[#This Row],[Bez - fout, canadees]:[Bez - fout, anders]])</f>
        <v>6</v>
      </c>
      <c r="AN18" s="30"/>
      <c r="AO18" s="30"/>
      <c r="AP18" s="30"/>
      <c r="AQ18" s="30"/>
      <c r="AR18" s="22">
        <f>SUM(Tabel1[[#This Row],[Bez - Obstakel, openbaar]:[Bez - Obstakel, doelgroep]])</f>
        <v>0</v>
      </c>
      <c r="AS18" s="28"/>
      <c r="AT18" s="28"/>
      <c r="AU18" s="1"/>
      <c r="AV18" s="13">
        <f>SUM(Tabel1[[#This Row],[Bez - doelgroep totaal]]+Tabel1[[#This Row],[Bez - Openbaar]]+Tabel1[[#This Row],[Bez - Foutparkeerders]]+Tabel1[[#This Row],[Bez - Obstakels]]+Tabel1[[#This Row],[Bez - Informeel]])</f>
        <v>36</v>
      </c>
      <c r="AW1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8"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0.76923076923076927</v>
      </c>
      <c r="AZ1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0.92307692307692313</v>
      </c>
      <c r="BA1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0.92307692307692313</v>
      </c>
      <c r="BB18" s="23">
        <f>IF(OR(Tabel1[[#This Row],[Situatie tijdens meetmoment]]="wegwerkzaamheden",Tabel1[[#This Row],[Situatie tijdens meetmoment]]="niet bereikbaar")," ",IFERROR(Tabel1[[#This Row],[Totale bezetting]]/Tabel1[[#This Row],[Totale capaciteit]],IF( AND(Tabel1[[#This Row],[Totale bezetting]]&gt;0,Tabel1[[#This Row],[Totale capaciteit]]=0),"  ","   ")))</f>
        <v>0.92307692307692313</v>
      </c>
      <c r="BC18" s="4"/>
      <c r="BN18"/>
      <c r="BQ18" s="4"/>
      <c r="BR18" s="11"/>
      <c r="BS18" s="1"/>
      <c r="BU18"/>
      <c r="CF18" s="4"/>
    </row>
    <row r="19" spans="1:84" x14ac:dyDescent="0.25">
      <c r="A19" s="1" t="s">
        <v>77</v>
      </c>
      <c r="B19" s="1" t="s">
        <v>304</v>
      </c>
      <c r="C19" s="1" t="s">
        <v>418</v>
      </c>
      <c r="D19" s="1" t="s">
        <v>417</v>
      </c>
      <c r="E19" s="39">
        <v>45518</v>
      </c>
      <c r="F19" s="36" t="s">
        <v>302</v>
      </c>
      <c r="G19" s="4">
        <v>12</v>
      </c>
      <c r="H19" s="4">
        <v>0</v>
      </c>
      <c r="I19" s="4">
        <v>1</v>
      </c>
      <c r="J19" s="4">
        <v>0</v>
      </c>
      <c r="K19" s="4">
        <v>0</v>
      </c>
      <c r="L19" s="4">
        <v>0</v>
      </c>
      <c r="M19" s="4">
        <v>0</v>
      </c>
      <c r="N19" s="4">
        <v>0</v>
      </c>
      <c r="O19" s="4">
        <v>1</v>
      </c>
      <c r="P19" s="4">
        <v>0</v>
      </c>
      <c r="Q19" s="4">
        <v>0</v>
      </c>
      <c r="R19" s="4">
        <v>0</v>
      </c>
      <c r="S19" s="4">
        <v>0</v>
      </c>
      <c r="T19" s="4">
        <v>0</v>
      </c>
      <c r="U19" s="4">
        <v>0</v>
      </c>
      <c r="V19" s="4">
        <v>0</v>
      </c>
      <c r="W19" s="4">
        <v>0</v>
      </c>
      <c r="X1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9" s="4">
        <f>Tabel1[[#This Row],[Totale openbare capaciteit]]+Tabel1[[#This Row],[Totale doelgroep capaciteit]]+Tabel1[[#This Row],[Cap - Informeel]]</f>
        <v>13</v>
      </c>
      <c r="Z19" s="29">
        <v>8</v>
      </c>
      <c r="AA19" s="30"/>
      <c r="AB19" s="30"/>
      <c r="AC19" s="30"/>
      <c r="AD19" s="30"/>
      <c r="AE19" s="30"/>
      <c r="AF19" s="30"/>
      <c r="AG19" s="30"/>
      <c r="AH19" s="4">
        <f>SUM(Tabel1[[#This Row],[Bez - Gehandicapten algemeen]:[Bez - Overig gereserveerd]])</f>
        <v>0</v>
      </c>
      <c r="AI19" s="30"/>
      <c r="AJ19" s="35"/>
      <c r="AK19" s="35"/>
      <c r="AL19" s="31"/>
      <c r="AM19" s="22">
        <f>SUM(Tabel1[[#This Row],[Bez - fout, canadees]:[Bez - fout, anders]])</f>
        <v>0</v>
      </c>
      <c r="AN19" s="30"/>
      <c r="AO19" s="30"/>
      <c r="AP19" s="30"/>
      <c r="AQ19" s="30"/>
      <c r="AR19" s="22">
        <f>SUM(Tabel1[[#This Row],[Bez - Obstakel, openbaar]:[Bez - Obstakel, doelgroep]])</f>
        <v>0</v>
      </c>
      <c r="AS19" s="28"/>
      <c r="AT19" s="28"/>
      <c r="AU19" s="1"/>
      <c r="AV19" s="13">
        <f>SUM(Tabel1[[#This Row],[Bez - doelgroep totaal]]+Tabel1[[#This Row],[Bez - Openbaar]]+Tabel1[[#This Row],[Bez - Foutparkeerders]]+Tabel1[[#This Row],[Bez - Obstakels]]+Tabel1[[#This Row],[Bez - Informeel]])</f>
        <v>8</v>
      </c>
      <c r="AW19"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19"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0.66666666666666663</v>
      </c>
      <c r="AZ1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0.66666666666666663</v>
      </c>
      <c r="BA1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0.61538461538461542</v>
      </c>
      <c r="BB19" s="23">
        <f>IF(OR(Tabel1[[#This Row],[Situatie tijdens meetmoment]]="wegwerkzaamheden",Tabel1[[#This Row],[Situatie tijdens meetmoment]]="niet bereikbaar")," ",IFERROR(Tabel1[[#This Row],[Totale bezetting]]/Tabel1[[#This Row],[Totale capaciteit]],IF( AND(Tabel1[[#This Row],[Totale bezetting]]&gt;0,Tabel1[[#This Row],[Totale capaciteit]]=0),"  ","   ")))</f>
        <v>0.61538461538461542</v>
      </c>
      <c r="BC19" s="4"/>
      <c r="BN19"/>
      <c r="BQ19" s="4"/>
      <c r="BR19" s="11"/>
      <c r="BS19" s="1"/>
      <c r="BU19"/>
      <c r="CF19" s="4"/>
    </row>
    <row r="20" spans="1:84" x14ac:dyDescent="0.25">
      <c r="A20" s="1" t="s">
        <v>77</v>
      </c>
      <c r="B20" s="1" t="s">
        <v>304</v>
      </c>
      <c r="C20" s="1" t="s">
        <v>418</v>
      </c>
      <c r="D20" s="1" t="s">
        <v>417</v>
      </c>
      <c r="E20" s="39">
        <v>45521</v>
      </c>
      <c r="F20" s="36" t="s">
        <v>303</v>
      </c>
      <c r="G20" s="4">
        <v>12</v>
      </c>
      <c r="H20" s="4">
        <v>0</v>
      </c>
      <c r="I20" s="4">
        <v>1</v>
      </c>
      <c r="J20" s="4">
        <v>0</v>
      </c>
      <c r="K20" s="4">
        <v>0</v>
      </c>
      <c r="L20" s="4">
        <v>0</v>
      </c>
      <c r="M20" s="4">
        <v>0</v>
      </c>
      <c r="N20" s="4">
        <v>0</v>
      </c>
      <c r="O20" s="4">
        <v>1</v>
      </c>
      <c r="P20" s="4">
        <v>0</v>
      </c>
      <c r="Q20" s="4">
        <v>0</v>
      </c>
      <c r="R20" s="4">
        <v>0</v>
      </c>
      <c r="S20" s="4">
        <v>0</v>
      </c>
      <c r="T20" s="4">
        <v>0</v>
      </c>
      <c r="U20" s="4">
        <v>0</v>
      </c>
      <c r="V20" s="4">
        <v>0</v>
      </c>
      <c r="W20" s="4">
        <v>0</v>
      </c>
      <c r="X2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0" s="4">
        <f>Tabel1[[#This Row],[Totale openbare capaciteit]]+Tabel1[[#This Row],[Totale doelgroep capaciteit]]+Tabel1[[#This Row],[Cap - Informeel]]</f>
        <v>13</v>
      </c>
      <c r="Z20" s="29">
        <v>7</v>
      </c>
      <c r="AA20" s="30"/>
      <c r="AB20" s="30"/>
      <c r="AC20" s="30"/>
      <c r="AD20" s="30"/>
      <c r="AE20" s="30"/>
      <c r="AF20" s="30"/>
      <c r="AG20" s="30"/>
      <c r="AH20" s="4">
        <f>SUM(Tabel1[[#This Row],[Bez - Gehandicapten algemeen]:[Bez - Overig gereserveerd]])</f>
        <v>0</v>
      </c>
      <c r="AI20" s="30"/>
      <c r="AJ20" s="35"/>
      <c r="AK20" s="35"/>
      <c r="AL20" s="31"/>
      <c r="AM20" s="22">
        <f>SUM(Tabel1[[#This Row],[Bez - fout, canadees]:[Bez - fout, anders]])</f>
        <v>0</v>
      </c>
      <c r="AN20" s="30"/>
      <c r="AO20" s="30"/>
      <c r="AP20" s="30"/>
      <c r="AQ20" s="30"/>
      <c r="AR20" s="22">
        <f>SUM(Tabel1[[#This Row],[Bez - Obstakel, openbaar]:[Bez - Obstakel, doelgroep]])</f>
        <v>0</v>
      </c>
      <c r="AS20" s="28"/>
      <c r="AT20" s="28"/>
      <c r="AU20" s="1"/>
      <c r="AV20" s="13">
        <f>SUM(Tabel1[[#This Row],[Bez - doelgroep totaal]]+Tabel1[[#This Row],[Bez - Openbaar]]+Tabel1[[#This Row],[Bez - Foutparkeerders]]+Tabel1[[#This Row],[Bez - Obstakels]]+Tabel1[[#This Row],[Bez - Informeel]])</f>
        <v>7</v>
      </c>
      <c r="AW20"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20"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0.58333333333333337</v>
      </c>
      <c r="AZ2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0.58333333333333337</v>
      </c>
      <c r="BA2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0.53846153846153844</v>
      </c>
      <c r="BB20" s="23">
        <f>IF(OR(Tabel1[[#This Row],[Situatie tijdens meetmoment]]="wegwerkzaamheden",Tabel1[[#This Row],[Situatie tijdens meetmoment]]="niet bereikbaar")," ",IFERROR(Tabel1[[#This Row],[Totale bezetting]]/Tabel1[[#This Row],[Totale capaciteit]],IF( AND(Tabel1[[#This Row],[Totale bezetting]]&gt;0,Tabel1[[#This Row],[Totale capaciteit]]=0),"  ","   ")))</f>
        <v>0.53846153846153844</v>
      </c>
      <c r="BC20" s="4"/>
      <c r="BN20"/>
      <c r="BQ20" s="4"/>
      <c r="BR20" s="11"/>
      <c r="BS20" s="1"/>
      <c r="BU20"/>
      <c r="CF20" s="4"/>
    </row>
    <row r="21" spans="1:84" x14ac:dyDescent="0.25">
      <c r="A21" s="1" t="s">
        <v>78</v>
      </c>
      <c r="B21" s="1" t="s">
        <v>304</v>
      </c>
      <c r="C21" s="1" t="s">
        <v>418</v>
      </c>
      <c r="D21" s="1" t="s">
        <v>417</v>
      </c>
      <c r="E21" s="39">
        <v>45518</v>
      </c>
      <c r="F21" s="36" t="s">
        <v>302</v>
      </c>
      <c r="G21" s="4">
        <v>9</v>
      </c>
      <c r="H21" s="4">
        <v>0</v>
      </c>
      <c r="I21" s="4">
        <v>0</v>
      </c>
      <c r="J21" s="4">
        <v>0</v>
      </c>
      <c r="K21" s="4">
        <v>0</v>
      </c>
      <c r="L21" s="4">
        <v>0</v>
      </c>
      <c r="M21" s="4">
        <v>0</v>
      </c>
      <c r="N21" s="4">
        <v>0</v>
      </c>
      <c r="O21" s="4">
        <v>0</v>
      </c>
      <c r="P21" s="4">
        <v>0</v>
      </c>
      <c r="Q21" s="4">
        <v>0</v>
      </c>
      <c r="R21" s="4">
        <v>0</v>
      </c>
      <c r="S21" s="4">
        <v>0</v>
      </c>
      <c r="T21" s="4">
        <v>0</v>
      </c>
      <c r="U21" s="4">
        <v>0</v>
      </c>
      <c r="V21" s="4">
        <v>0</v>
      </c>
      <c r="W21" s="4">
        <v>0</v>
      </c>
      <c r="X2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1" s="4">
        <f>Tabel1[[#This Row],[Totale openbare capaciteit]]+Tabel1[[#This Row],[Totale doelgroep capaciteit]]+Tabel1[[#This Row],[Cap - Informeel]]</f>
        <v>9</v>
      </c>
      <c r="Z21" s="29">
        <v>5</v>
      </c>
      <c r="AA21" s="30"/>
      <c r="AB21" s="30"/>
      <c r="AC21" s="30"/>
      <c r="AD21" s="30"/>
      <c r="AE21" s="30"/>
      <c r="AF21" s="30"/>
      <c r="AG21" s="30"/>
      <c r="AH21" s="4">
        <f>SUM(Tabel1[[#This Row],[Bez - Gehandicapten algemeen]:[Bez - Overig gereserveerd]])</f>
        <v>0</v>
      </c>
      <c r="AI21" s="30"/>
      <c r="AJ21" s="35"/>
      <c r="AK21" s="35"/>
      <c r="AL21" s="31"/>
      <c r="AM21" s="22">
        <f>SUM(Tabel1[[#This Row],[Bez - fout, canadees]:[Bez - fout, anders]])</f>
        <v>0</v>
      </c>
      <c r="AN21" s="30"/>
      <c r="AO21" s="30"/>
      <c r="AP21" s="30"/>
      <c r="AQ21" s="30"/>
      <c r="AR21" s="22">
        <f>SUM(Tabel1[[#This Row],[Bez - Obstakel, openbaar]:[Bez - Obstakel, doelgroep]])</f>
        <v>0</v>
      </c>
      <c r="AS21" s="28"/>
      <c r="AT21" s="28"/>
      <c r="AU21" s="1"/>
      <c r="AV21" s="13">
        <f>SUM(Tabel1[[#This Row],[Bez - doelgroep totaal]]+Tabel1[[#This Row],[Bez - Openbaar]]+Tabel1[[#This Row],[Bez - Foutparkeerders]]+Tabel1[[#This Row],[Bez - Obstakels]]+Tabel1[[#This Row],[Bez - Informeel]])</f>
        <v>5</v>
      </c>
      <c r="AW2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1"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0.55555555555555558</v>
      </c>
      <c r="AZ2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0.55555555555555558</v>
      </c>
      <c r="BA2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0.55555555555555558</v>
      </c>
      <c r="BB21" s="23">
        <f>IF(OR(Tabel1[[#This Row],[Situatie tijdens meetmoment]]="wegwerkzaamheden",Tabel1[[#This Row],[Situatie tijdens meetmoment]]="niet bereikbaar")," ",IFERROR(Tabel1[[#This Row],[Totale bezetting]]/Tabel1[[#This Row],[Totale capaciteit]],IF( AND(Tabel1[[#This Row],[Totale bezetting]]&gt;0,Tabel1[[#This Row],[Totale capaciteit]]=0),"  ","   ")))</f>
        <v>0.55555555555555558</v>
      </c>
      <c r="BC21" s="4"/>
      <c r="BN21"/>
      <c r="BQ21" s="4"/>
      <c r="BR21" s="11"/>
      <c r="BS21" s="1"/>
      <c r="BU21"/>
      <c r="CF21" s="4"/>
    </row>
    <row r="22" spans="1:84" x14ac:dyDescent="0.25">
      <c r="A22" s="1" t="s">
        <v>78</v>
      </c>
      <c r="B22" s="1" t="s">
        <v>304</v>
      </c>
      <c r="C22" s="1" t="s">
        <v>418</v>
      </c>
      <c r="D22" s="1" t="s">
        <v>417</v>
      </c>
      <c r="E22" s="39">
        <v>45521</v>
      </c>
      <c r="F22" s="36" t="s">
        <v>303</v>
      </c>
      <c r="G22" s="4">
        <v>9</v>
      </c>
      <c r="H22" s="4">
        <v>0</v>
      </c>
      <c r="I22" s="4">
        <v>0</v>
      </c>
      <c r="J22" s="4">
        <v>0</v>
      </c>
      <c r="K22" s="4">
        <v>0</v>
      </c>
      <c r="L22" s="4">
        <v>0</v>
      </c>
      <c r="M22" s="4">
        <v>0</v>
      </c>
      <c r="N22" s="4">
        <v>0</v>
      </c>
      <c r="O22" s="4">
        <v>0</v>
      </c>
      <c r="P22" s="4">
        <v>0</v>
      </c>
      <c r="Q22" s="4">
        <v>0</v>
      </c>
      <c r="R22" s="4">
        <v>0</v>
      </c>
      <c r="S22" s="4">
        <v>0</v>
      </c>
      <c r="T22" s="4">
        <v>0</v>
      </c>
      <c r="U22" s="4">
        <v>0</v>
      </c>
      <c r="V22" s="4">
        <v>0</v>
      </c>
      <c r="W22" s="4">
        <v>0</v>
      </c>
      <c r="X2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2" s="4">
        <f>Tabel1[[#This Row],[Totale openbare capaciteit]]+Tabel1[[#This Row],[Totale doelgroep capaciteit]]+Tabel1[[#This Row],[Cap - Informeel]]</f>
        <v>9</v>
      </c>
      <c r="Z22" s="29">
        <v>6</v>
      </c>
      <c r="AA22" s="30"/>
      <c r="AB22" s="30"/>
      <c r="AC22" s="30"/>
      <c r="AD22" s="30"/>
      <c r="AE22" s="30"/>
      <c r="AF22" s="30"/>
      <c r="AG22" s="30"/>
      <c r="AH22" s="4">
        <f>SUM(Tabel1[[#This Row],[Bez - Gehandicapten algemeen]:[Bez - Overig gereserveerd]])</f>
        <v>0</v>
      </c>
      <c r="AI22" s="30"/>
      <c r="AJ22" s="35"/>
      <c r="AK22" s="35"/>
      <c r="AL22" s="31"/>
      <c r="AM22" s="22">
        <f>SUM(Tabel1[[#This Row],[Bez - fout, canadees]:[Bez - fout, anders]])</f>
        <v>0</v>
      </c>
      <c r="AN22" s="30"/>
      <c r="AO22" s="30"/>
      <c r="AP22" s="30"/>
      <c r="AQ22" s="30"/>
      <c r="AR22" s="22">
        <f>SUM(Tabel1[[#This Row],[Bez - Obstakel, openbaar]:[Bez - Obstakel, doelgroep]])</f>
        <v>0</v>
      </c>
      <c r="AS22" s="28"/>
      <c r="AT22" s="28"/>
      <c r="AU22" s="1"/>
      <c r="AV22" s="13">
        <f>SUM(Tabel1[[#This Row],[Bez - doelgroep totaal]]+Tabel1[[#This Row],[Bez - Openbaar]]+Tabel1[[#This Row],[Bez - Foutparkeerders]]+Tabel1[[#This Row],[Bez - Obstakels]]+Tabel1[[#This Row],[Bez - Informeel]])</f>
        <v>6</v>
      </c>
      <c r="AW2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0.66666666666666663</v>
      </c>
      <c r="AZ2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0.66666666666666663</v>
      </c>
      <c r="BA2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0.66666666666666663</v>
      </c>
      <c r="BB22" s="23">
        <f>IF(OR(Tabel1[[#This Row],[Situatie tijdens meetmoment]]="wegwerkzaamheden",Tabel1[[#This Row],[Situatie tijdens meetmoment]]="niet bereikbaar")," ",IFERROR(Tabel1[[#This Row],[Totale bezetting]]/Tabel1[[#This Row],[Totale capaciteit]],IF( AND(Tabel1[[#This Row],[Totale bezetting]]&gt;0,Tabel1[[#This Row],[Totale capaciteit]]=0),"  ","   ")))</f>
        <v>0.66666666666666663</v>
      </c>
      <c r="BC22" s="4"/>
      <c r="BN22"/>
      <c r="BQ22" s="4"/>
      <c r="BR22" s="11"/>
      <c r="BS22" s="1"/>
      <c r="BU22"/>
      <c r="CF22" s="4"/>
    </row>
    <row r="23" spans="1:84" x14ac:dyDescent="0.25">
      <c r="A23" s="1" t="s">
        <v>79</v>
      </c>
      <c r="B23" s="1" t="s">
        <v>304</v>
      </c>
      <c r="C23" s="1" t="s">
        <v>418</v>
      </c>
      <c r="D23" s="1" t="s">
        <v>308</v>
      </c>
      <c r="E23" s="39">
        <v>45518</v>
      </c>
      <c r="F23" s="36" t="s">
        <v>302</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3" s="4">
        <f>Tabel1[[#This Row],[Totale openbare capaciteit]]+Tabel1[[#This Row],[Totale doelgroep capaciteit]]+Tabel1[[#This Row],[Cap - Informeel]]</f>
        <v>0</v>
      </c>
      <c r="Z23" s="30"/>
      <c r="AA23" s="30"/>
      <c r="AB23" s="30"/>
      <c r="AC23" s="30"/>
      <c r="AD23" s="30"/>
      <c r="AE23" s="30"/>
      <c r="AF23" s="30"/>
      <c r="AG23" s="30"/>
      <c r="AH23" s="4">
        <f>SUM(Tabel1[[#This Row],[Bez - Gehandicapten algemeen]:[Bez - Overig gereserveerd]])</f>
        <v>0</v>
      </c>
      <c r="AI23" s="30"/>
      <c r="AJ23" s="35"/>
      <c r="AK23" s="35"/>
      <c r="AL23" s="31"/>
      <c r="AM23" s="22">
        <f>SUM(Tabel1[[#This Row],[Bez - fout, canadees]:[Bez - fout, anders]])</f>
        <v>0</v>
      </c>
      <c r="AN23" s="30"/>
      <c r="AO23" s="30"/>
      <c r="AP23" s="30"/>
      <c r="AQ23" s="30"/>
      <c r="AR23" s="22">
        <f>SUM(Tabel1[[#This Row],[Bez - Obstakel, openbaar]:[Bez - Obstakel, doelgroep]])</f>
        <v>0</v>
      </c>
      <c r="AS23" s="28"/>
      <c r="AT23" s="28"/>
      <c r="AU23" s="1"/>
      <c r="AV23" s="13">
        <f>SUM(Tabel1[[#This Row],[Bez - doelgroep totaal]]+Tabel1[[#This Row],[Bez - Openbaar]]+Tabel1[[#This Row],[Bez - Foutparkeerders]]+Tabel1[[#This Row],[Bez - Obstakels]]+Tabel1[[#This Row],[Bez - Informeel]])</f>
        <v>0</v>
      </c>
      <c r="AW2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3"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3"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3"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3"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3" s="4"/>
      <c r="BN23"/>
      <c r="BQ23" s="4"/>
      <c r="BR23" s="11"/>
      <c r="BS23" s="1"/>
      <c r="BU23"/>
      <c r="CF23" s="4"/>
    </row>
    <row r="24" spans="1:84" x14ac:dyDescent="0.25">
      <c r="A24" s="1" t="s">
        <v>79</v>
      </c>
      <c r="B24" s="1" t="s">
        <v>304</v>
      </c>
      <c r="C24" s="1" t="s">
        <v>418</v>
      </c>
      <c r="D24" s="1" t="s">
        <v>308</v>
      </c>
      <c r="E24" s="39">
        <v>45521</v>
      </c>
      <c r="F24" s="36" t="s">
        <v>303</v>
      </c>
      <c r="G24" s="4">
        <v>0</v>
      </c>
      <c r="H24" s="4">
        <v>0</v>
      </c>
      <c r="I24" s="4">
        <v>0</v>
      </c>
      <c r="J24" s="4">
        <v>0</v>
      </c>
      <c r="K24" s="4">
        <v>0</v>
      </c>
      <c r="L24" s="4">
        <v>0</v>
      </c>
      <c r="M24" s="4">
        <v>0</v>
      </c>
      <c r="N24" s="4">
        <v>0</v>
      </c>
      <c r="O24" s="4">
        <v>0</v>
      </c>
      <c r="P24" s="4">
        <v>0</v>
      </c>
      <c r="Q24" s="4">
        <v>0</v>
      </c>
      <c r="R24" s="4">
        <v>0</v>
      </c>
      <c r="S24" s="4">
        <v>0</v>
      </c>
      <c r="T24" s="4">
        <v>0</v>
      </c>
      <c r="U24" s="4">
        <v>0</v>
      </c>
      <c r="V24" s="4">
        <v>0</v>
      </c>
      <c r="W24" s="4">
        <v>0</v>
      </c>
      <c r="X2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4" s="4">
        <f>Tabel1[[#This Row],[Totale openbare capaciteit]]+Tabel1[[#This Row],[Totale doelgroep capaciteit]]+Tabel1[[#This Row],[Cap - Informeel]]</f>
        <v>0</v>
      </c>
      <c r="Z24" s="30"/>
      <c r="AA24" s="30"/>
      <c r="AB24" s="30"/>
      <c r="AC24" s="30"/>
      <c r="AD24" s="30"/>
      <c r="AE24" s="30"/>
      <c r="AF24" s="30"/>
      <c r="AG24" s="30"/>
      <c r="AH24" s="4">
        <f>SUM(Tabel1[[#This Row],[Bez - Gehandicapten algemeen]:[Bez - Overig gereserveerd]])</f>
        <v>0</v>
      </c>
      <c r="AI24" s="30"/>
      <c r="AJ24" s="35"/>
      <c r="AK24" s="35"/>
      <c r="AL24" s="31"/>
      <c r="AM24" s="22">
        <f>SUM(Tabel1[[#This Row],[Bez - fout, canadees]:[Bez - fout, anders]])</f>
        <v>0</v>
      </c>
      <c r="AN24" s="30"/>
      <c r="AO24" s="30"/>
      <c r="AP24" s="30"/>
      <c r="AQ24" s="30"/>
      <c r="AR24" s="22">
        <f>SUM(Tabel1[[#This Row],[Bez - Obstakel, openbaar]:[Bez - Obstakel, doelgroep]])</f>
        <v>0</v>
      </c>
      <c r="AS24" s="28"/>
      <c r="AT24" s="28"/>
      <c r="AU24" s="1"/>
      <c r="AV24" s="13">
        <f>SUM(Tabel1[[#This Row],[Bez - doelgroep totaal]]+Tabel1[[#This Row],[Bez - Openbaar]]+Tabel1[[#This Row],[Bez - Foutparkeerders]]+Tabel1[[#This Row],[Bez - Obstakels]]+Tabel1[[#This Row],[Bez - Informeel]])</f>
        <v>0</v>
      </c>
      <c r="AW2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4"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4"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4"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4"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4" s="4"/>
      <c r="BN24"/>
      <c r="BQ24" s="4"/>
      <c r="BR24" s="11"/>
      <c r="BS24" s="1"/>
      <c r="BU24"/>
      <c r="CF24" s="4"/>
    </row>
    <row r="25" spans="1:84" x14ac:dyDescent="0.25">
      <c r="A25" s="1" t="s">
        <v>80</v>
      </c>
      <c r="B25" s="1" t="s">
        <v>304</v>
      </c>
      <c r="C25" s="1" t="s">
        <v>418</v>
      </c>
      <c r="D25" s="1" t="s">
        <v>309</v>
      </c>
      <c r="E25" s="39">
        <v>45518</v>
      </c>
      <c r="F25" s="36" t="s">
        <v>302</v>
      </c>
      <c r="G25" s="4">
        <v>5</v>
      </c>
      <c r="H25" s="4">
        <v>0</v>
      </c>
      <c r="I25" s="4">
        <v>0</v>
      </c>
      <c r="J25" s="4">
        <v>0</v>
      </c>
      <c r="K25" s="4">
        <v>0</v>
      </c>
      <c r="L25" s="4">
        <v>0</v>
      </c>
      <c r="M25" s="4">
        <v>0</v>
      </c>
      <c r="N25" s="4">
        <v>0</v>
      </c>
      <c r="O25" s="4">
        <v>0</v>
      </c>
      <c r="P25" s="4">
        <v>0</v>
      </c>
      <c r="Q25" s="4">
        <v>0</v>
      </c>
      <c r="R25" s="4">
        <v>0</v>
      </c>
      <c r="S25" s="4">
        <v>0</v>
      </c>
      <c r="T25" s="4">
        <v>0</v>
      </c>
      <c r="U25" s="4">
        <v>0</v>
      </c>
      <c r="V25" s="4">
        <v>0</v>
      </c>
      <c r="W25" s="4">
        <v>0</v>
      </c>
      <c r="X2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5" s="4">
        <f>Tabel1[[#This Row],[Totale openbare capaciteit]]+Tabel1[[#This Row],[Totale doelgroep capaciteit]]+Tabel1[[#This Row],[Cap - Informeel]]</f>
        <v>5</v>
      </c>
      <c r="Z25" s="29">
        <v>4</v>
      </c>
      <c r="AA25" s="30"/>
      <c r="AB25" s="30"/>
      <c r="AC25" s="30"/>
      <c r="AD25" s="30"/>
      <c r="AE25" s="30"/>
      <c r="AF25" s="30"/>
      <c r="AG25" s="30"/>
      <c r="AH25" s="4">
        <f>SUM(Tabel1[[#This Row],[Bez - Gehandicapten algemeen]:[Bez - Overig gereserveerd]])</f>
        <v>0</v>
      </c>
      <c r="AI25" s="30"/>
      <c r="AJ25" s="35"/>
      <c r="AK25" s="34">
        <v>1</v>
      </c>
      <c r="AL25" s="31" t="s">
        <v>389</v>
      </c>
      <c r="AM25" s="22">
        <f>SUM(Tabel1[[#This Row],[Bez - fout, canadees]:[Bez - fout, anders]])</f>
        <v>1</v>
      </c>
      <c r="AN25" s="30"/>
      <c r="AO25" s="30"/>
      <c r="AP25" s="30"/>
      <c r="AQ25" s="30"/>
      <c r="AR25" s="22">
        <f>SUM(Tabel1[[#This Row],[Bez - Obstakel, openbaar]:[Bez - Obstakel, doelgroep]])</f>
        <v>0</v>
      </c>
      <c r="AS25" s="28"/>
      <c r="AT25" s="28"/>
      <c r="AU25" s="1"/>
      <c r="AV25" s="13">
        <f>SUM(Tabel1[[#This Row],[Bez - doelgroep totaal]]+Tabel1[[#This Row],[Bez - Openbaar]]+Tabel1[[#This Row],[Bez - Foutparkeerders]]+Tabel1[[#This Row],[Bez - Obstakels]]+Tabel1[[#This Row],[Bez - Informeel]])</f>
        <v>5</v>
      </c>
      <c r="AW2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v>
      </c>
      <c r="AZ2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2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25" s="23">
        <f>IF(OR(Tabel1[[#This Row],[Situatie tijdens meetmoment]]="wegwerkzaamheden",Tabel1[[#This Row],[Situatie tijdens meetmoment]]="niet bereikbaar")," ",IFERROR(Tabel1[[#This Row],[Totale bezetting]]/Tabel1[[#This Row],[Totale capaciteit]],IF( AND(Tabel1[[#This Row],[Totale bezetting]]&gt;0,Tabel1[[#This Row],[Totale capaciteit]]=0),"  ","   ")))</f>
        <v>1</v>
      </c>
      <c r="BC25" s="4"/>
      <c r="BN25"/>
      <c r="BQ25" s="4"/>
      <c r="BR25" s="11"/>
      <c r="BS25" s="1"/>
      <c r="BU25"/>
      <c r="CF25" s="4"/>
    </row>
    <row r="26" spans="1:84" x14ac:dyDescent="0.25">
      <c r="A26" s="1" t="s">
        <v>80</v>
      </c>
      <c r="B26" s="1" t="s">
        <v>304</v>
      </c>
      <c r="C26" s="1" t="s">
        <v>418</v>
      </c>
      <c r="D26" s="1" t="s">
        <v>309</v>
      </c>
      <c r="E26" s="39">
        <v>45521</v>
      </c>
      <c r="F26" s="36" t="s">
        <v>303</v>
      </c>
      <c r="G26" s="4">
        <v>5</v>
      </c>
      <c r="H26" s="4">
        <v>0</v>
      </c>
      <c r="I26" s="4">
        <v>0</v>
      </c>
      <c r="J26" s="4">
        <v>0</v>
      </c>
      <c r="K26" s="4">
        <v>0</v>
      </c>
      <c r="L26" s="4">
        <v>0</v>
      </c>
      <c r="M26" s="4">
        <v>0</v>
      </c>
      <c r="N26" s="4">
        <v>0</v>
      </c>
      <c r="O26" s="4">
        <v>0</v>
      </c>
      <c r="P26" s="4">
        <v>0</v>
      </c>
      <c r="Q26" s="4">
        <v>0</v>
      </c>
      <c r="R26" s="4">
        <v>0</v>
      </c>
      <c r="S26" s="4">
        <v>0</v>
      </c>
      <c r="T26" s="4">
        <v>0</v>
      </c>
      <c r="U26" s="4">
        <v>0</v>
      </c>
      <c r="V26" s="4">
        <v>0</v>
      </c>
      <c r="W26" s="4">
        <v>0</v>
      </c>
      <c r="X2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6" s="4">
        <f>Tabel1[[#This Row],[Totale openbare capaciteit]]+Tabel1[[#This Row],[Totale doelgroep capaciteit]]+Tabel1[[#This Row],[Cap - Informeel]]</f>
        <v>5</v>
      </c>
      <c r="Z26" s="29">
        <v>5</v>
      </c>
      <c r="AA26" s="30"/>
      <c r="AB26" s="30"/>
      <c r="AC26" s="30"/>
      <c r="AD26" s="30"/>
      <c r="AE26" s="30"/>
      <c r="AF26" s="30"/>
      <c r="AG26" s="30"/>
      <c r="AH26" s="4">
        <f>SUM(Tabel1[[#This Row],[Bez - Gehandicapten algemeen]:[Bez - Overig gereserveerd]])</f>
        <v>0</v>
      </c>
      <c r="AI26" s="30"/>
      <c r="AJ26" s="35"/>
      <c r="AK26" s="35"/>
      <c r="AL26" s="31"/>
      <c r="AM26" s="22">
        <f>SUM(Tabel1[[#This Row],[Bez - fout, canadees]:[Bez - fout, anders]])</f>
        <v>0</v>
      </c>
      <c r="AN26" s="30"/>
      <c r="AO26" s="30"/>
      <c r="AP26" s="30"/>
      <c r="AQ26" s="30"/>
      <c r="AR26" s="22">
        <f>SUM(Tabel1[[#This Row],[Bez - Obstakel, openbaar]:[Bez - Obstakel, doelgroep]])</f>
        <v>0</v>
      </c>
      <c r="AS26" s="28"/>
      <c r="AT26" s="28"/>
      <c r="AU26" s="1"/>
      <c r="AV26" s="13">
        <f>SUM(Tabel1[[#This Row],[Bez - doelgroep totaal]]+Tabel1[[#This Row],[Bez - Openbaar]]+Tabel1[[#This Row],[Bez - Foutparkeerders]]+Tabel1[[#This Row],[Bez - Obstakels]]+Tabel1[[#This Row],[Bez - Informeel]])</f>
        <v>5</v>
      </c>
      <c r="AW2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2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2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26" s="23">
        <f>IF(OR(Tabel1[[#This Row],[Situatie tijdens meetmoment]]="wegwerkzaamheden",Tabel1[[#This Row],[Situatie tijdens meetmoment]]="niet bereikbaar")," ",IFERROR(Tabel1[[#This Row],[Totale bezetting]]/Tabel1[[#This Row],[Totale capaciteit]],IF( AND(Tabel1[[#This Row],[Totale bezetting]]&gt;0,Tabel1[[#This Row],[Totale capaciteit]]=0),"  ","   ")))</f>
        <v>1</v>
      </c>
      <c r="BC26" s="4"/>
      <c r="BN26"/>
      <c r="BQ26" s="4"/>
      <c r="BR26" s="11"/>
      <c r="BS26" s="1"/>
      <c r="BU26"/>
      <c r="CF26" s="4"/>
    </row>
    <row r="27" spans="1:84" x14ac:dyDescent="0.25">
      <c r="A27" s="1" t="s">
        <v>81</v>
      </c>
      <c r="B27" s="1" t="s">
        <v>304</v>
      </c>
      <c r="C27" s="1" t="s">
        <v>418</v>
      </c>
      <c r="D27" s="1" t="s">
        <v>309</v>
      </c>
      <c r="E27" s="39">
        <v>45518</v>
      </c>
      <c r="F27" s="36" t="s">
        <v>302</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7" s="4">
        <f>Tabel1[[#This Row],[Totale openbare capaciteit]]+Tabel1[[#This Row],[Totale doelgroep capaciteit]]+Tabel1[[#This Row],[Cap - Informeel]]</f>
        <v>0</v>
      </c>
      <c r="Z27" s="30"/>
      <c r="AA27" s="30"/>
      <c r="AB27" s="30"/>
      <c r="AC27" s="30"/>
      <c r="AD27" s="30"/>
      <c r="AE27" s="30"/>
      <c r="AF27" s="30"/>
      <c r="AG27" s="30"/>
      <c r="AH27" s="4">
        <f>SUM(Tabel1[[#This Row],[Bez - Gehandicapten algemeen]:[Bez - Overig gereserveerd]])</f>
        <v>0</v>
      </c>
      <c r="AI27" s="30"/>
      <c r="AJ27" s="35"/>
      <c r="AK27" s="35"/>
      <c r="AL27" s="31"/>
      <c r="AM27" s="22">
        <f>SUM(Tabel1[[#This Row],[Bez - fout, canadees]:[Bez - fout, anders]])</f>
        <v>0</v>
      </c>
      <c r="AN27" s="30"/>
      <c r="AO27" s="30"/>
      <c r="AP27" s="30"/>
      <c r="AQ27" s="30"/>
      <c r="AR27" s="22">
        <f>SUM(Tabel1[[#This Row],[Bez - Obstakel, openbaar]:[Bez - Obstakel, doelgroep]])</f>
        <v>0</v>
      </c>
      <c r="AS27" s="28"/>
      <c r="AT27" s="28"/>
      <c r="AU27" s="1"/>
      <c r="AV27" s="13">
        <f>SUM(Tabel1[[#This Row],[Bez - doelgroep totaal]]+Tabel1[[#This Row],[Bez - Openbaar]]+Tabel1[[#This Row],[Bez - Foutparkeerders]]+Tabel1[[#This Row],[Bez - Obstakels]]+Tabel1[[#This Row],[Bez - Informeel]])</f>
        <v>0</v>
      </c>
      <c r="AW2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7"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7"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7"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7"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7"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7" s="4"/>
      <c r="BN27"/>
      <c r="BQ27" s="4"/>
      <c r="BR27" s="11"/>
      <c r="BS27" s="1"/>
      <c r="BU27"/>
      <c r="CF27" s="4"/>
    </row>
    <row r="28" spans="1:84" x14ac:dyDescent="0.25">
      <c r="A28" s="1" t="s">
        <v>81</v>
      </c>
      <c r="B28" s="1" t="s">
        <v>304</v>
      </c>
      <c r="C28" s="1" t="s">
        <v>418</v>
      </c>
      <c r="D28" s="1" t="s">
        <v>309</v>
      </c>
      <c r="E28" s="39">
        <v>45521</v>
      </c>
      <c r="F28" s="36" t="s">
        <v>303</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8" s="4">
        <f>Tabel1[[#This Row],[Totale openbare capaciteit]]+Tabel1[[#This Row],[Totale doelgroep capaciteit]]+Tabel1[[#This Row],[Cap - Informeel]]</f>
        <v>0</v>
      </c>
      <c r="Z28" s="30"/>
      <c r="AA28" s="30"/>
      <c r="AB28" s="30"/>
      <c r="AC28" s="30"/>
      <c r="AD28" s="30"/>
      <c r="AE28" s="30"/>
      <c r="AF28" s="30"/>
      <c r="AG28" s="30"/>
      <c r="AH28" s="4">
        <f>SUM(Tabel1[[#This Row],[Bez - Gehandicapten algemeen]:[Bez - Overig gereserveerd]])</f>
        <v>0</v>
      </c>
      <c r="AI28" s="30"/>
      <c r="AJ28" s="35"/>
      <c r="AK28" s="35"/>
      <c r="AL28" s="31"/>
      <c r="AM28" s="22">
        <f>SUM(Tabel1[[#This Row],[Bez - fout, canadees]:[Bez - fout, anders]])</f>
        <v>0</v>
      </c>
      <c r="AN28" s="30"/>
      <c r="AO28" s="30"/>
      <c r="AP28" s="30"/>
      <c r="AQ28" s="30"/>
      <c r="AR28" s="22">
        <f>SUM(Tabel1[[#This Row],[Bez - Obstakel, openbaar]:[Bez - Obstakel, doelgroep]])</f>
        <v>0</v>
      </c>
      <c r="AS28" s="28"/>
      <c r="AT28" s="28"/>
      <c r="AU28" s="1"/>
      <c r="AV28" s="13">
        <f>SUM(Tabel1[[#This Row],[Bez - doelgroep totaal]]+Tabel1[[#This Row],[Bez - Openbaar]]+Tabel1[[#This Row],[Bez - Foutparkeerders]]+Tabel1[[#This Row],[Bez - Obstakels]]+Tabel1[[#This Row],[Bez - Informeel]])</f>
        <v>0</v>
      </c>
      <c r="AW2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8"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8"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8"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8"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8"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8" s="4"/>
      <c r="BN28"/>
      <c r="BQ28" s="4"/>
      <c r="BR28" s="11"/>
      <c r="BS28" s="1"/>
      <c r="BU28"/>
      <c r="CF28" s="4"/>
    </row>
    <row r="29" spans="1:84" x14ac:dyDescent="0.25">
      <c r="A29" s="1" t="s">
        <v>82</v>
      </c>
      <c r="B29" s="1" t="s">
        <v>304</v>
      </c>
      <c r="C29" s="1" t="s">
        <v>418</v>
      </c>
      <c r="D29" s="1" t="s">
        <v>310</v>
      </c>
      <c r="E29" s="39">
        <v>45521</v>
      </c>
      <c r="F29" s="36" t="s">
        <v>303</v>
      </c>
      <c r="G29" s="4">
        <v>9</v>
      </c>
      <c r="H29" s="4">
        <v>0</v>
      </c>
      <c r="I29" s="4">
        <v>0</v>
      </c>
      <c r="J29" s="4">
        <v>0</v>
      </c>
      <c r="K29" s="4">
        <v>0</v>
      </c>
      <c r="L29" s="4">
        <v>0</v>
      </c>
      <c r="M29" s="4">
        <v>0</v>
      </c>
      <c r="N29" s="4">
        <v>0</v>
      </c>
      <c r="O29" s="4">
        <v>0</v>
      </c>
      <c r="P29" s="4">
        <v>1</v>
      </c>
      <c r="Q29" s="4">
        <v>0</v>
      </c>
      <c r="R29" s="4">
        <v>0</v>
      </c>
      <c r="S29" s="4">
        <v>0</v>
      </c>
      <c r="T29" s="4">
        <v>0</v>
      </c>
      <c r="U29" s="4">
        <v>0</v>
      </c>
      <c r="V29" s="4">
        <v>0</v>
      </c>
      <c r="W29" s="4">
        <v>0</v>
      </c>
      <c r="X2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v>
      </c>
      <c r="Y29" s="4">
        <f>Tabel1[[#This Row],[Totale openbare capaciteit]]+Tabel1[[#This Row],[Totale doelgroep capaciteit]]+Tabel1[[#This Row],[Cap - Informeel]]</f>
        <v>9</v>
      </c>
      <c r="Z29" s="29">
        <v>6</v>
      </c>
      <c r="AA29" s="30"/>
      <c r="AB29" s="30"/>
      <c r="AC29" s="30"/>
      <c r="AD29" s="30"/>
      <c r="AE29" s="30"/>
      <c r="AF29" s="30"/>
      <c r="AG29" s="30"/>
      <c r="AH29" s="4">
        <f>SUM(Tabel1[[#This Row],[Bez - Gehandicapten algemeen]:[Bez - Overig gereserveerd]])</f>
        <v>0</v>
      </c>
      <c r="AI29" s="29">
        <v>1</v>
      </c>
      <c r="AJ29" s="35"/>
      <c r="AK29" s="35"/>
      <c r="AL29" s="31"/>
      <c r="AM29" s="22">
        <f>SUM(Tabel1[[#This Row],[Bez - fout, canadees]:[Bez - fout, anders]])</f>
        <v>0</v>
      </c>
      <c r="AN29" s="30"/>
      <c r="AO29" s="30"/>
      <c r="AP29" s="30"/>
      <c r="AQ29" s="30"/>
      <c r="AR29" s="22">
        <f>SUM(Tabel1[[#This Row],[Bez - Obstakel, openbaar]:[Bez - Obstakel, doelgroep]])</f>
        <v>0</v>
      </c>
      <c r="AS29" s="28"/>
      <c r="AT29" s="28"/>
      <c r="AU29" s="1"/>
      <c r="AV29" s="13">
        <f>SUM(Tabel1[[#This Row],[Bez - doelgroep totaal]]+Tabel1[[#This Row],[Bez - Openbaar]]+Tabel1[[#This Row],[Bez - Foutparkeerders]]+Tabel1[[#This Row],[Bez - Obstakels]]+Tabel1[[#This Row],[Bez - Informeel]])</f>
        <v>6</v>
      </c>
      <c r="AW2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9" s="8">
        <f>IF(OR(Tabel1[[#This Row],[Situatie tijdens meetmoment]]="wegwerkzaamheden",Tabel1[[#This Row],[Situatie tijdens meetmoment]]="niet bereikbaar")," ",IFERROR((Tabel1[[#This Row],[Bez - Privaat]])/Tabel1[[#This Row],[Cap - Privaat]],IF( AND((Tabel1[[#This Row],[Bez - Privaat]])&gt;0,Tabel1[[#This Row],[Cap - Privaat]]=0),"  ","   ")))</f>
        <v>1</v>
      </c>
      <c r="AY2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0.66666666666666663</v>
      </c>
      <c r="AZ2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0.66666666666666663</v>
      </c>
      <c r="BA2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0.66666666666666663</v>
      </c>
      <c r="BB29" s="23">
        <f>IF(OR(Tabel1[[#This Row],[Situatie tijdens meetmoment]]="wegwerkzaamheden",Tabel1[[#This Row],[Situatie tijdens meetmoment]]="niet bereikbaar")," ",IFERROR(Tabel1[[#This Row],[Totale bezetting]]/Tabel1[[#This Row],[Totale capaciteit]],IF( AND(Tabel1[[#This Row],[Totale bezetting]]&gt;0,Tabel1[[#This Row],[Totale capaciteit]]=0),"  ","   ")))</f>
        <v>0.66666666666666663</v>
      </c>
      <c r="BC29" s="4"/>
      <c r="BN29"/>
      <c r="BQ29" s="4"/>
      <c r="BR29" s="11"/>
      <c r="BS29" s="1"/>
      <c r="BU29"/>
      <c r="CF29" s="4"/>
    </row>
    <row r="30" spans="1:84" x14ac:dyDescent="0.25">
      <c r="A30" s="1" t="s">
        <v>82</v>
      </c>
      <c r="B30" s="1" t="s">
        <v>304</v>
      </c>
      <c r="C30" s="1" t="s">
        <v>418</v>
      </c>
      <c r="D30" s="1" t="s">
        <v>310</v>
      </c>
      <c r="E30" s="39">
        <v>45518</v>
      </c>
      <c r="F30" s="36" t="s">
        <v>302</v>
      </c>
      <c r="G30" s="4">
        <v>9</v>
      </c>
      <c r="H30" s="4">
        <v>0</v>
      </c>
      <c r="I30" s="4">
        <v>0</v>
      </c>
      <c r="J30" s="4">
        <v>0</v>
      </c>
      <c r="K30" s="4">
        <v>0</v>
      </c>
      <c r="L30" s="4">
        <v>0</v>
      </c>
      <c r="M30" s="4">
        <v>0</v>
      </c>
      <c r="N30" s="4">
        <v>0</v>
      </c>
      <c r="O30" s="4">
        <v>0</v>
      </c>
      <c r="P30" s="4">
        <v>1</v>
      </c>
      <c r="Q30" s="4">
        <v>0</v>
      </c>
      <c r="R30" s="4">
        <v>0</v>
      </c>
      <c r="S30" s="4">
        <v>0</v>
      </c>
      <c r="T30" s="4">
        <v>0</v>
      </c>
      <c r="U30" s="4">
        <v>0</v>
      </c>
      <c r="V30" s="4">
        <v>0</v>
      </c>
      <c r="W30" s="4">
        <v>0</v>
      </c>
      <c r="X3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v>
      </c>
      <c r="Y30" s="4">
        <f>Tabel1[[#This Row],[Totale openbare capaciteit]]+Tabel1[[#This Row],[Totale doelgroep capaciteit]]+Tabel1[[#This Row],[Cap - Informeel]]</f>
        <v>9</v>
      </c>
      <c r="Z30" s="29">
        <v>9</v>
      </c>
      <c r="AA30" s="30"/>
      <c r="AB30" s="30"/>
      <c r="AC30" s="30"/>
      <c r="AD30" s="30"/>
      <c r="AE30" s="30"/>
      <c r="AF30" s="30"/>
      <c r="AG30" s="30"/>
      <c r="AH30" s="4">
        <f>SUM(Tabel1[[#This Row],[Bez - Gehandicapten algemeen]:[Bez - Overig gereserveerd]])</f>
        <v>0</v>
      </c>
      <c r="AI30" s="30"/>
      <c r="AJ30" s="35"/>
      <c r="AK30" s="35"/>
      <c r="AL30" s="31"/>
      <c r="AM30" s="22">
        <f>SUM(Tabel1[[#This Row],[Bez - fout, canadees]:[Bez - fout, anders]])</f>
        <v>0</v>
      </c>
      <c r="AN30" s="30"/>
      <c r="AO30" s="30"/>
      <c r="AP30" s="30"/>
      <c r="AQ30" s="30"/>
      <c r="AR30" s="22">
        <f>SUM(Tabel1[[#This Row],[Bez - Obstakel, openbaar]:[Bez - Obstakel, doelgroep]])</f>
        <v>0</v>
      </c>
      <c r="AS30" s="28"/>
      <c r="AT30" s="28"/>
      <c r="AU30" s="1"/>
      <c r="AV30" s="13">
        <f>SUM(Tabel1[[#This Row],[Bez - doelgroep totaal]]+Tabel1[[#This Row],[Bez - Openbaar]]+Tabel1[[#This Row],[Bez - Foutparkeerders]]+Tabel1[[#This Row],[Bez - Obstakels]]+Tabel1[[#This Row],[Bez - Informeel]])</f>
        <v>9</v>
      </c>
      <c r="AW3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0" s="8">
        <f>IF(OR(Tabel1[[#This Row],[Situatie tijdens meetmoment]]="wegwerkzaamheden",Tabel1[[#This Row],[Situatie tijdens meetmoment]]="niet bereikbaar")," ",IFERROR((Tabel1[[#This Row],[Bez - Privaat]])/Tabel1[[#This Row],[Cap - Privaat]],IF( AND((Tabel1[[#This Row],[Bez - Privaat]])&gt;0,Tabel1[[#This Row],[Cap - Privaat]]=0),"  ","   ")))</f>
        <v>0</v>
      </c>
      <c r="AY3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3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3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30" s="23">
        <f>IF(OR(Tabel1[[#This Row],[Situatie tijdens meetmoment]]="wegwerkzaamheden",Tabel1[[#This Row],[Situatie tijdens meetmoment]]="niet bereikbaar")," ",IFERROR(Tabel1[[#This Row],[Totale bezetting]]/Tabel1[[#This Row],[Totale capaciteit]],IF( AND(Tabel1[[#This Row],[Totale bezetting]]&gt;0,Tabel1[[#This Row],[Totale capaciteit]]=0),"  ","   ")))</f>
        <v>1</v>
      </c>
      <c r="BC30" s="4"/>
      <c r="BN30"/>
      <c r="BQ30" s="4"/>
      <c r="BR30" s="11"/>
      <c r="BS30" s="1"/>
      <c r="BU30"/>
      <c r="CF30" s="4"/>
    </row>
    <row r="31" spans="1:84" x14ac:dyDescent="0.25">
      <c r="A31" s="1" t="s">
        <v>83</v>
      </c>
      <c r="B31" s="1" t="s">
        <v>304</v>
      </c>
      <c r="C31" s="1" t="s">
        <v>418</v>
      </c>
      <c r="D31" s="1" t="s">
        <v>310</v>
      </c>
      <c r="E31" s="39">
        <v>45518</v>
      </c>
      <c r="F31" s="36" t="s">
        <v>302</v>
      </c>
      <c r="G31" s="4">
        <v>12</v>
      </c>
      <c r="H31" s="4">
        <v>0</v>
      </c>
      <c r="I31" s="4">
        <v>0</v>
      </c>
      <c r="J31" s="4">
        <v>0</v>
      </c>
      <c r="K31" s="4">
        <v>0</v>
      </c>
      <c r="L31" s="4">
        <v>0</v>
      </c>
      <c r="M31" s="4">
        <v>0</v>
      </c>
      <c r="N31" s="4">
        <v>0</v>
      </c>
      <c r="O31" s="4">
        <v>0</v>
      </c>
      <c r="P31" s="4">
        <v>1</v>
      </c>
      <c r="Q31" s="4">
        <v>0</v>
      </c>
      <c r="R31" s="4">
        <v>0</v>
      </c>
      <c r="S31" s="4">
        <v>0</v>
      </c>
      <c r="T31" s="4">
        <v>1</v>
      </c>
      <c r="U31" s="4">
        <v>0</v>
      </c>
      <c r="V31" s="4">
        <v>0</v>
      </c>
      <c r="W31" s="4">
        <v>0</v>
      </c>
      <c r="X3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3</v>
      </c>
      <c r="Y31" s="4">
        <f>Tabel1[[#This Row],[Totale openbare capaciteit]]+Tabel1[[#This Row],[Totale doelgroep capaciteit]]+Tabel1[[#This Row],[Cap - Informeel]]</f>
        <v>12</v>
      </c>
      <c r="Z31" s="29">
        <v>14</v>
      </c>
      <c r="AA31" s="30"/>
      <c r="AB31" s="30"/>
      <c r="AC31" s="30"/>
      <c r="AD31" s="30"/>
      <c r="AE31" s="30"/>
      <c r="AF31" s="30"/>
      <c r="AG31" s="30"/>
      <c r="AH31" s="4">
        <f>SUM(Tabel1[[#This Row],[Bez - Gehandicapten algemeen]:[Bez - Overig gereserveerd]])</f>
        <v>0</v>
      </c>
      <c r="AI31" s="29">
        <v>1</v>
      </c>
      <c r="AJ31" s="35"/>
      <c r="AK31" s="35"/>
      <c r="AL31" s="31"/>
      <c r="AM31" s="22">
        <f>SUM(Tabel1[[#This Row],[Bez - fout, canadees]:[Bez - fout, anders]])</f>
        <v>0</v>
      </c>
      <c r="AN31" s="30"/>
      <c r="AO31" s="30"/>
      <c r="AP31" s="30"/>
      <c r="AQ31" s="30"/>
      <c r="AR31" s="22">
        <f>SUM(Tabel1[[#This Row],[Bez - Obstakel, openbaar]:[Bez - Obstakel, doelgroep]])</f>
        <v>0</v>
      </c>
      <c r="AS31" s="28"/>
      <c r="AT31" s="28"/>
      <c r="AU31" s="1" t="s">
        <v>402</v>
      </c>
      <c r="AV31" s="13">
        <f>SUM(Tabel1[[#This Row],[Bez - doelgroep totaal]]+Tabel1[[#This Row],[Bez - Openbaar]]+Tabel1[[#This Row],[Bez - Foutparkeerders]]+Tabel1[[#This Row],[Bez - Obstakels]]+Tabel1[[#This Row],[Bez - Informeel]])</f>
        <v>14</v>
      </c>
      <c r="AW3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1" s="8">
        <f>IF(OR(Tabel1[[#This Row],[Situatie tijdens meetmoment]]="wegwerkzaamheden",Tabel1[[#This Row],[Situatie tijdens meetmoment]]="niet bereikbaar")," ",IFERROR((Tabel1[[#This Row],[Bez - Privaat]])/Tabel1[[#This Row],[Cap - Privaat]],IF( AND((Tabel1[[#This Row],[Bez - Privaat]])&gt;0,Tabel1[[#This Row],[Cap - Privaat]]=0),"  ","   ")))</f>
        <v>0.33333333333333331</v>
      </c>
      <c r="AY3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1.1666666666666667</v>
      </c>
      <c r="AZ3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1.1666666666666667</v>
      </c>
      <c r="BA3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1.1666666666666667</v>
      </c>
      <c r="BB31" s="23">
        <f>IF(OR(Tabel1[[#This Row],[Situatie tijdens meetmoment]]="wegwerkzaamheden",Tabel1[[#This Row],[Situatie tijdens meetmoment]]="niet bereikbaar")," ",IFERROR(Tabel1[[#This Row],[Totale bezetting]]/Tabel1[[#This Row],[Totale capaciteit]],IF( AND(Tabel1[[#This Row],[Totale bezetting]]&gt;0,Tabel1[[#This Row],[Totale capaciteit]]=0),"  ","   ")))</f>
        <v>1.1666666666666667</v>
      </c>
      <c r="BC31" s="4"/>
      <c r="BN31"/>
      <c r="BQ31" s="4"/>
      <c r="BR31" s="11"/>
      <c r="BS31" s="1"/>
      <c r="BU31"/>
      <c r="CF31" s="4"/>
    </row>
    <row r="32" spans="1:84" x14ac:dyDescent="0.25">
      <c r="A32" s="1" t="s">
        <v>83</v>
      </c>
      <c r="B32" s="1" t="s">
        <v>304</v>
      </c>
      <c r="C32" s="1" t="s">
        <v>418</v>
      </c>
      <c r="D32" s="1" t="s">
        <v>310</v>
      </c>
      <c r="E32" s="39">
        <v>45521</v>
      </c>
      <c r="F32" s="36" t="s">
        <v>303</v>
      </c>
      <c r="G32" s="4">
        <v>12</v>
      </c>
      <c r="H32" s="4">
        <v>0</v>
      </c>
      <c r="I32" s="4">
        <v>0</v>
      </c>
      <c r="J32" s="4">
        <v>0</v>
      </c>
      <c r="K32" s="4">
        <v>0</v>
      </c>
      <c r="L32" s="4">
        <v>0</v>
      </c>
      <c r="M32" s="4">
        <v>0</v>
      </c>
      <c r="N32" s="4">
        <v>0</v>
      </c>
      <c r="O32" s="4">
        <v>0</v>
      </c>
      <c r="P32" s="4">
        <v>1</v>
      </c>
      <c r="Q32" s="4">
        <v>0</v>
      </c>
      <c r="R32" s="4">
        <v>0</v>
      </c>
      <c r="S32" s="4">
        <v>0</v>
      </c>
      <c r="T32" s="4">
        <v>1</v>
      </c>
      <c r="U32" s="4">
        <v>0</v>
      </c>
      <c r="V32" s="4">
        <v>0</v>
      </c>
      <c r="W32" s="4">
        <v>0</v>
      </c>
      <c r="X3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3</v>
      </c>
      <c r="Y32" s="4">
        <f>Tabel1[[#This Row],[Totale openbare capaciteit]]+Tabel1[[#This Row],[Totale doelgroep capaciteit]]+Tabel1[[#This Row],[Cap - Informeel]]</f>
        <v>12</v>
      </c>
      <c r="Z32" s="29">
        <v>12</v>
      </c>
      <c r="AA32" s="30"/>
      <c r="AB32" s="30"/>
      <c r="AC32" s="30"/>
      <c r="AD32" s="30"/>
      <c r="AE32" s="30"/>
      <c r="AF32" s="30"/>
      <c r="AG32" s="30"/>
      <c r="AH32" s="4">
        <f>SUM(Tabel1[[#This Row],[Bez - Gehandicapten algemeen]:[Bez - Overig gereserveerd]])</f>
        <v>0</v>
      </c>
      <c r="AI32" s="30"/>
      <c r="AJ32" s="35"/>
      <c r="AK32" s="35"/>
      <c r="AL32" s="31"/>
      <c r="AM32" s="22">
        <f>SUM(Tabel1[[#This Row],[Bez - fout, canadees]:[Bez - fout, anders]])</f>
        <v>0</v>
      </c>
      <c r="AN32" s="30"/>
      <c r="AO32" s="30"/>
      <c r="AP32" s="30"/>
      <c r="AQ32" s="30"/>
      <c r="AR32" s="22">
        <f>SUM(Tabel1[[#This Row],[Bez - Obstakel, openbaar]:[Bez - Obstakel, doelgroep]])</f>
        <v>0</v>
      </c>
      <c r="AS32" s="28"/>
      <c r="AT32" s="28"/>
      <c r="AU32" s="1"/>
      <c r="AV32" s="13">
        <f>SUM(Tabel1[[#This Row],[Bez - doelgroep totaal]]+Tabel1[[#This Row],[Bez - Openbaar]]+Tabel1[[#This Row],[Bez - Foutparkeerders]]+Tabel1[[#This Row],[Bez - Obstakels]]+Tabel1[[#This Row],[Bez - Informeel]])</f>
        <v>12</v>
      </c>
      <c r="AW3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2" s="8">
        <f>IF(OR(Tabel1[[#This Row],[Situatie tijdens meetmoment]]="wegwerkzaamheden",Tabel1[[#This Row],[Situatie tijdens meetmoment]]="niet bereikbaar")," ",IFERROR((Tabel1[[#This Row],[Bez - Privaat]])/Tabel1[[#This Row],[Cap - Privaat]],IF( AND((Tabel1[[#This Row],[Bez - Privaat]])&gt;0,Tabel1[[#This Row],[Cap - Privaat]]=0),"  ","   ")))</f>
        <v>0</v>
      </c>
      <c r="AY3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3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3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32" s="23">
        <f>IF(OR(Tabel1[[#This Row],[Situatie tijdens meetmoment]]="wegwerkzaamheden",Tabel1[[#This Row],[Situatie tijdens meetmoment]]="niet bereikbaar")," ",IFERROR(Tabel1[[#This Row],[Totale bezetting]]/Tabel1[[#This Row],[Totale capaciteit]],IF( AND(Tabel1[[#This Row],[Totale bezetting]]&gt;0,Tabel1[[#This Row],[Totale capaciteit]]=0),"  ","   ")))</f>
        <v>1</v>
      </c>
      <c r="BC32" s="4"/>
      <c r="BN32"/>
      <c r="BQ32" s="4"/>
      <c r="BR32" s="11"/>
      <c r="BS32" s="1"/>
      <c r="BU32"/>
      <c r="CF32" s="4"/>
    </row>
    <row r="33" spans="1:84" x14ac:dyDescent="0.25">
      <c r="A33" s="1" t="s">
        <v>84</v>
      </c>
      <c r="B33" s="1" t="s">
        <v>304</v>
      </c>
      <c r="C33" s="1" t="s">
        <v>418</v>
      </c>
      <c r="D33" s="1" t="s">
        <v>311</v>
      </c>
      <c r="E33" s="39">
        <v>45518</v>
      </c>
      <c r="F33" s="36" t="s">
        <v>302</v>
      </c>
      <c r="G33" s="4">
        <v>32</v>
      </c>
      <c r="H33" s="4">
        <v>0</v>
      </c>
      <c r="I33" s="4">
        <v>0</v>
      </c>
      <c r="J33" s="4">
        <v>1</v>
      </c>
      <c r="K33" s="4">
        <v>0</v>
      </c>
      <c r="L33" s="4">
        <v>0</v>
      </c>
      <c r="M33" s="4">
        <v>0</v>
      </c>
      <c r="N33" s="4">
        <v>0</v>
      </c>
      <c r="O33" s="4">
        <v>1</v>
      </c>
      <c r="P33" s="4">
        <v>0</v>
      </c>
      <c r="Q33" s="4">
        <v>0</v>
      </c>
      <c r="R33" s="4">
        <v>0</v>
      </c>
      <c r="S33" s="4">
        <v>0</v>
      </c>
      <c r="T33" s="4">
        <v>0</v>
      </c>
      <c r="U33" s="4">
        <v>0</v>
      </c>
      <c r="V33" s="4">
        <v>0</v>
      </c>
      <c r="W33" s="4">
        <v>0</v>
      </c>
      <c r="X3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3" s="4">
        <f>Tabel1[[#This Row],[Totale openbare capaciteit]]+Tabel1[[#This Row],[Totale doelgroep capaciteit]]+Tabel1[[#This Row],[Cap - Informeel]]</f>
        <v>33</v>
      </c>
      <c r="Z33" s="29">
        <v>30</v>
      </c>
      <c r="AA33" s="30"/>
      <c r="AB33" s="30"/>
      <c r="AC33" s="30"/>
      <c r="AD33" s="30"/>
      <c r="AE33" s="30"/>
      <c r="AF33" s="30"/>
      <c r="AG33" s="30"/>
      <c r="AH33" s="4">
        <f>SUM(Tabel1[[#This Row],[Bez - Gehandicapten algemeen]:[Bez - Overig gereserveerd]])</f>
        <v>0</v>
      </c>
      <c r="AI33" s="30"/>
      <c r="AJ33" s="35"/>
      <c r="AK33" s="34">
        <v>4</v>
      </c>
      <c r="AL33" s="31" t="s">
        <v>390</v>
      </c>
      <c r="AM33" s="22">
        <f>SUM(Tabel1[[#This Row],[Bez - fout, canadees]:[Bez - fout, anders]])</f>
        <v>4</v>
      </c>
      <c r="AN33" s="30"/>
      <c r="AO33" s="30"/>
      <c r="AP33" s="30"/>
      <c r="AQ33" s="30"/>
      <c r="AR33" s="22">
        <f>SUM(Tabel1[[#This Row],[Bez - Obstakel, openbaar]:[Bez - Obstakel, doelgroep]])</f>
        <v>0</v>
      </c>
      <c r="AS33" s="28"/>
      <c r="AT33" s="28"/>
      <c r="AU33" s="1" t="s">
        <v>401</v>
      </c>
      <c r="AV33" s="13">
        <f>SUM(Tabel1[[#This Row],[Bez - doelgroep totaal]]+Tabel1[[#This Row],[Bez - Openbaar]]+Tabel1[[#This Row],[Bez - Foutparkeerders]]+Tabel1[[#This Row],[Bez - Obstakels]]+Tabel1[[#This Row],[Bez - Informeel]])</f>
        <v>34</v>
      </c>
      <c r="AW33"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3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0.9375</v>
      </c>
      <c r="AZ3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1.0625</v>
      </c>
      <c r="BA3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1.0303030303030303</v>
      </c>
      <c r="BB33" s="23">
        <f>IF(OR(Tabel1[[#This Row],[Situatie tijdens meetmoment]]="wegwerkzaamheden",Tabel1[[#This Row],[Situatie tijdens meetmoment]]="niet bereikbaar")," ",IFERROR(Tabel1[[#This Row],[Totale bezetting]]/Tabel1[[#This Row],[Totale capaciteit]],IF( AND(Tabel1[[#This Row],[Totale bezetting]]&gt;0,Tabel1[[#This Row],[Totale capaciteit]]=0),"  ","   ")))</f>
        <v>1.0303030303030303</v>
      </c>
      <c r="BC33" s="4"/>
      <c r="BN33"/>
      <c r="BQ33" s="4"/>
      <c r="BR33" s="11"/>
      <c r="BS33" s="1"/>
      <c r="BU33"/>
      <c r="CF33" s="4"/>
    </row>
    <row r="34" spans="1:84" x14ac:dyDescent="0.25">
      <c r="A34" s="1" t="s">
        <v>84</v>
      </c>
      <c r="B34" s="1" t="s">
        <v>304</v>
      </c>
      <c r="C34" s="1" t="s">
        <v>418</v>
      </c>
      <c r="D34" s="1" t="s">
        <v>311</v>
      </c>
      <c r="E34" s="39">
        <v>45521</v>
      </c>
      <c r="F34" s="36" t="s">
        <v>303</v>
      </c>
      <c r="G34" s="4">
        <v>32</v>
      </c>
      <c r="H34" s="4">
        <v>0</v>
      </c>
      <c r="I34" s="4">
        <v>0</v>
      </c>
      <c r="J34" s="4">
        <v>1</v>
      </c>
      <c r="K34" s="4">
        <v>0</v>
      </c>
      <c r="L34" s="4">
        <v>0</v>
      </c>
      <c r="M34" s="4">
        <v>0</v>
      </c>
      <c r="N34" s="4">
        <v>0</v>
      </c>
      <c r="O34" s="4">
        <v>1</v>
      </c>
      <c r="P34" s="4">
        <v>0</v>
      </c>
      <c r="Q34" s="4">
        <v>0</v>
      </c>
      <c r="R34" s="4">
        <v>0</v>
      </c>
      <c r="S34" s="4">
        <v>0</v>
      </c>
      <c r="T34" s="4">
        <v>0</v>
      </c>
      <c r="U34" s="4">
        <v>0</v>
      </c>
      <c r="V34" s="4">
        <v>0</v>
      </c>
      <c r="W34" s="4">
        <v>0</v>
      </c>
      <c r="X3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4" s="4">
        <f>Tabel1[[#This Row],[Totale openbare capaciteit]]+Tabel1[[#This Row],[Totale doelgroep capaciteit]]+Tabel1[[#This Row],[Cap - Informeel]]</f>
        <v>33</v>
      </c>
      <c r="Z34" s="29">
        <v>33</v>
      </c>
      <c r="AA34" s="30"/>
      <c r="AB34" s="30"/>
      <c r="AC34" s="29">
        <v>1</v>
      </c>
      <c r="AD34" s="30"/>
      <c r="AE34" s="30"/>
      <c r="AF34" s="30"/>
      <c r="AG34" s="30"/>
      <c r="AH34" s="4">
        <f>SUM(Tabel1[[#This Row],[Bez - Gehandicapten algemeen]:[Bez - Overig gereserveerd]])</f>
        <v>1</v>
      </c>
      <c r="AI34" s="30"/>
      <c r="AJ34" s="35"/>
      <c r="AK34" s="35"/>
      <c r="AL34" s="31"/>
      <c r="AM34" s="22">
        <f>SUM(Tabel1[[#This Row],[Bez - fout, canadees]:[Bez - fout, anders]])</f>
        <v>0</v>
      </c>
      <c r="AN34" s="30"/>
      <c r="AO34" s="30"/>
      <c r="AP34" s="30"/>
      <c r="AQ34" s="30"/>
      <c r="AR34" s="22">
        <f>SUM(Tabel1[[#This Row],[Bez - Obstakel, openbaar]:[Bez - Obstakel, doelgroep]])</f>
        <v>0</v>
      </c>
      <c r="AS34" s="28"/>
      <c r="AT34" s="28"/>
      <c r="AU34" s="1" t="s">
        <v>402</v>
      </c>
      <c r="AV34" s="13">
        <f>SUM(Tabel1[[#This Row],[Bez - doelgroep totaal]]+Tabel1[[#This Row],[Bez - Openbaar]]+Tabel1[[#This Row],[Bez - Foutparkeerders]]+Tabel1[[#This Row],[Bez - Obstakels]]+Tabel1[[#This Row],[Bez - Informeel]])</f>
        <v>34</v>
      </c>
      <c r="AW34"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1</v>
      </c>
      <c r="AX3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1.03125</v>
      </c>
      <c r="AZ3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1.03125</v>
      </c>
      <c r="BA3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1.0303030303030303</v>
      </c>
      <c r="BB34" s="23">
        <f>IF(OR(Tabel1[[#This Row],[Situatie tijdens meetmoment]]="wegwerkzaamheden",Tabel1[[#This Row],[Situatie tijdens meetmoment]]="niet bereikbaar")," ",IFERROR(Tabel1[[#This Row],[Totale bezetting]]/Tabel1[[#This Row],[Totale capaciteit]],IF( AND(Tabel1[[#This Row],[Totale bezetting]]&gt;0,Tabel1[[#This Row],[Totale capaciteit]]=0),"  ","   ")))</f>
        <v>1.0303030303030303</v>
      </c>
      <c r="BC34" s="4"/>
      <c r="BN34"/>
      <c r="BQ34" s="4"/>
      <c r="BR34" s="11"/>
      <c r="BS34" s="1"/>
      <c r="BU34"/>
      <c r="CF34" s="4"/>
    </row>
    <row r="35" spans="1:84" x14ac:dyDescent="0.25">
      <c r="A35" s="1" t="s">
        <v>85</v>
      </c>
      <c r="B35" s="1" t="s">
        <v>304</v>
      </c>
      <c r="C35" s="1" t="s">
        <v>418</v>
      </c>
      <c r="D35" s="1" t="s">
        <v>311</v>
      </c>
      <c r="E35" s="39">
        <v>45518</v>
      </c>
      <c r="F35" s="36" t="s">
        <v>302</v>
      </c>
      <c r="G35" s="4">
        <v>14</v>
      </c>
      <c r="H35" s="4">
        <v>0</v>
      </c>
      <c r="I35" s="4">
        <v>1</v>
      </c>
      <c r="J35" s="4">
        <v>0</v>
      </c>
      <c r="K35" s="4">
        <v>0</v>
      </c>
      <c r="L35" s="4">
        <v>0</v>
      </c>
      <c r="M35" s="4">
        <v>0</v>
      </c>
      <c r="N35" s="4">
        <v>0</v>
      </c>
      <c r="O35" s="4">
        <v>1</v>
      </c>
      <c r="P35" s="4">
        <v>0</v>
      </c>
      <c r="Q35" s="4">
        <v>0</v>
      </c>
      <c r="R35" s="4">
        <v>0</v>
      </c>
      <c r="S35" s="4">
        <v>0</v>
      </c>
      <c r="T35" s="4">
        <v>0</v>
      </c>
      <c r="U35" s="4">
        <v>0</v>
      </c>
      <c r="V35" s="4">
        <v>0</v>
      </c>
      <c r="W35" s="4">
        <v>0</v>
      </c>
      <c r="X3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5" s="4">
        <f>Tabel1[[#This Row],[Totale openbare capaciteit]]+Tabel1[[#This Row],[Totale doelgroep capaciteit]]+Tabel1[[#This Row],[Cap - Informeel]]</f>
        <v>15</v>
      </c>
      <c r="Z35" s="29">
        <v>11</v>
      </c>
      <c r="AA35" s="30"/>
      <c r="AB35" s="30"/>
      <c r="AC35" s="30"/>
      <c r="AD35" s="30"/>
      <c r="AE35" s="30"/>
      <c r="AF35" s="30"/>
      <c r="AG35" s="30"/>
      <c r="AH35" s="4">
        <f>SUM(Tabel1[[#This Row],[Bez - Gehandicapten algemeen]:[Bez - Overig gereserveerd]])</f>
        <v>0</v>
      </c>
      <c r="AI35" s="30"/>
      <c r="AJ35" s="35"/>
      <c r="AK35" s="34">
        <v>2</v>
      </c>
      <c r="AL35" s="31" t="s">
        <v>391</v>
      </c>
      <c r="AM35" s="22">
        <f>SUM(Tabel1[[#This Row],[Bez - fout, canadees]:[Bez - fout, anders]])</f>
        <v>2</v>
      </c>
      <c r="AN35" s="30"/>
      <c r="AO35" s="30"/>
      <c r="AP35" s="30"/>
      <c r="AQ35" s="30"/>
      <c r="AR35" s="22">
        <f>SUM(Tabel1[[#This Row],[Bez - Obstakel, openbaar]:[Bez - Obstakel, doelgroep]])</f>
        <v>0</v>
      </c>
      <c r="AS35" s="28"/>
      <c r="AT35" s="28"/>
      <c r="AU35" s="1"/>
      <c r="AV35" s="13">
        <f>SUM(Tabel1[[#This Row],[Bez - doelgroep totaal]]+Tabel1[[#This Row],[Bez - Openbaar]]+Tabel1[[#This Row],[Bez - Foutparkeerders]]+Tabel1[[#This Row],[Bez - Obstakels]]+Tabel1[[#This Row],[Bez - Informeel]])</f>
        <v>13</v>
      </c>
      <c r="AW35"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3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0.7857142857142857</v>
      </c>
      <c r="AZ3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0.9285714285714286</v>
      </c>
      <c r="BA3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0.8666666666666667</v>
      </c>
      <c r="BB35" s="23">
        <f>IF(OR(Tabel1[[#This Row],[Situatie tijdens meetmoment]]="wegwerkzaamheden",Tabel1[[#This Row],[Situatie tijdens meetmoment]]="niet bereikbaar")," ",IFERROR(Tabel1[[#This Row],[Totale bezetting]]/Tabel1[[#This Row],[Totale capaciteit]],IF( AND(Tabel1[[#This Row],[Totale bezetting]]&gt;0,Tabel1[[#This Row],[Totale capaciteit]]=0),"  ","   ")))</f>
        <v>0.8666666666666667</v>
      </c>
      <c r="BC35" s="4"/>
      <c r="BN35"/>
      <c r="BQ35" s="4"/>
      <c r="BR35" s="11"/>
      <c r="BS35" s="1"/>
      <c r="BU35"/>
      <c r="CF35" s="4"/>
    </row>
    <row r="36" spans="1:84" x14ac:dyDescent="0.25">
      <c r="A36" s="1" t="s">
        <v>85</v>
      </c>
      <c r="B36" s="1" t="s">
        <v>304</v>
      </c>
      <c r="C36" s="1" t="s">
        <v>418</v>
      </c>
      <c r="D36" s="1" t="s">
        <v>311</v>
      </c>
      <c r="E36" s="39">
        <v>45521</v>
      </c>
      <c r="F36" s="36" t="s">
        <v>303</v>
      </c>
      <c r="G36" s="4">
        <v>14</v>
      </c>
      <c r="H36" s="4">
        <v>0</v>
      </c>
      <c r="I36" s="4">
        <v>1</v>
      </c>
      <c r="J36" s="4">
        <v>0</v>
      </c>
      <c r="K36" s="4">
        <v>0</v>
      </c>
      <c r="L36" s="4">
        <v>0</v>
      </c>
      <c r="M36" s="4">
        <v>0</v>
      </c>
      <c r="N36" s="4">
        <v>0</v>
      </c>
      <c r="O36" s="4">
        <v>1</v>
      </c>
      <c r="P36" s="4">
        <v>0</v>
      </c>
      <c r="Q36" s="4">
        <v>0</v>
      </c>
      <c r="R36" s="4">
        <v>0</v>
      </c>
      <c r="S36" s="4">
        <v>0</v>
      </c>
      <c r="T36" s="4">
        <v>0</v>
      </c>
      <c r="U36" s="4">
        <v>0</v>
      </c>
      <c r="V36" s="4">
        <v>0</v>
      </c>
      <c r="W36" s="4">
        <v>0</v>
      </c>
      <c r="X3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6" s="4">
        <f>Tabel1[[#This Row],[Totale openbare capaciteit]]+Tabel1[[#This Row],[Totale doelgroep capaciteit]]+Tabel1[[#This Row],[Cap - Informeel]]</f>
        <v>15</v>
      </c>
      <c r="Z36" s="29">
        <v>16</v>
      </c>
      <c r="AA36" s="30"/>
      <c r="AB36" s="30"/>
      <c r="AC36" s="30"/>
      <c r="AD36" s="30"/>
      <c r="AE36" s="30"/>
      <c r="AF36" s="30"/>
      <c r="AG36" s="30"/>
      <c r="AH36" s="4">
        <f>SUM(Tabel1[[#This Row],[Bez - Gehandicapten algemeen]:[Bez - Overig gereserveerd]])</f>
        <v>0</v>
      </c>
      <c r="AI36" s="30"/>
      <c r="AJ36" s="35"/>
      <c r="AK36" s="35"/>
      <c r="AL36" s="31"/>
      <c r="AM36" s="22">
        <f>SUM(Tabel1[[#This Row],[Bez - fout, canadees]:[Bez - fout, anders]])</f>
        <v>0</v>
      </c>
      <c r="AN36" s="30"/>
      <c r="AO36" s="30"/>
      <c r="AP36" s="30"/>
      <c r="AQ36" s="30"/>
      <c r="AR36" s="22">
        <f>SUM(Tabel1[[#This Row],[Bez - Obstakel, openbaar]:[Bez - Obstakel, doelgroep]])</f>
        <v>0</v>
      </c>
      <c r="AS36" s="28"/>
      <c r="AT36" s="28"/>
      <c r="AU36" s="1" t="s">
        <v>402</v>
      </c>
      <c r="AV36" s="13">
        <f>SUM(Tabel1[[#This Row],[Bez - doelgroep totaal]]+Tabel1[[#This Row],[Bez - Openbaar]]+Tabel1[[#This Row],[Bez - Foutparkeerders]]+Tabel1[[#This Row],[Bez - Obstakels]]+Tabel1[[#This Row],[Bez - Informeel]])</f>
        <v>16</v>
      </c>
      <c r="AW36"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3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1.1428571428571428</v>
      </c>
      <c r="AZ3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1.1428571428571428</v>
      </c>
      <c r="BA3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1.0666666666666667</v>
      </c>
      <c r="BB36" s="23">
        <f>IF(OR(Tabel1[[#This Row],[Situatie tijdens meetmoment]]="wegwerkzaamheden",Tabel1[[#This Row],[Situatie tijdens meetmoment]]="niet bereikbaar")," ",IFERROR(Tabel1[[#This Row],[Totale bezetting]]/Tabel1[[#This Row],[Totale capaciteit]],IF( AND(Tabel1[[#This Row],[Totale bezetting]]&gt;0,Tabel1[[#This Row],[Totale capaciteit]]=0),"  ","   ")))</f>
        <v>1.0666666666666667</v>
      </c>
      <c r="BC36" s="4"/>
      <c r="BN36"/>
      <c r="BQ36" s="4"/>
      <c r="BR36" s="11"/>
      <c r="BS36" s="1"/>
      <c r="BU36"/>
      <c r="CF36" s="4"/>
    </row>
    <row r="37" spans="1:84" x14ac:dyDescent="0.25">
      <c r="A37" s="1" t="s">
        <v>86</v>
      </c>
      <c r="B37" s="1" t="s">
        <v>304</v>
      </c>
      <c r="C37" s="1" t="s">
        <v>418</v>
      </c>
      <c r="D37" s="1" t="s">
        <v>312</v>
      </c>
      <c r="E37" s="39">
        <v>45518</v>
      </c>
      <c r="F37" s="36" t="s">
        <v>302</v>
      </c>
      <c r="G37" s="4">
        <v>1</v>
      </c>
      <c r="H37" s="4">
        <v>0</v>
      </c>
      <c r="I37" s="4">
        <v>0</v>
      </c>
      <c r="J37" s="4">
        <v>0</v>
      </c>
      <c r="K37" s="4">
        <v>0</v>
      </c>
      <c r="L37" s="4">
        <v>0</v>
      </c>
      <c r="M37" s="4">
        <v>0</v>
      </c>
      <c r="N37" s="4">
        <v>0</v>
      </c>
      <c r="O37" s="4">
        <v>0</v>
      </c>
      <c r="P37" s="4">
        <v>0</v>
      </c>
      <c r="Q37" s="4">
        <v>0</v>
      </c>
      <c r="R37" s="4">
        <v>1</v>
      </c>
      <c r="S37" s="4">
        <v>0</v>
      </c>
      <c r="T37" s="4">
        <v>0</v>
      </c>
      <c r="U37" s="4">
        <v>0</v>
      </c>
      <c r="V37" s="4">
        <v>0</v>
      </c>
      <c r="W37" s="4">
        <v>0</v>
      </c>
      <c r="X3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v>
      </c>
      <c r="Y37" s="4">
        <f>Tabel1[[#This Row],[Totale openbare capaciteit]]+Tabel1[[#This Row],[Totale doelgroep capaciteit]]+Tabel1[[#This Row],[Cap - Informeel]]</f>
        <v>1</v>
      </c>
      <c r="Z37" s="29">
        <v>1</v>
      </c>
      <c r="AA37" s="30"/>
      <c r="AB37" s="30"/>
      <c r="AC37" s="30"/>
      <c r="AD37" s="30"/>
      <c r="AE37" s="30"/>
      <c r="AF37" s="30"/>
      <c r="AG37" s="30"/>
      <c r="AH37" s="4">
        <f>SUM(Tabel1[[#This Row],[Bez - Gehandicapten algemeen]:[Bez - Overig gereserveerd]])</f>
        <v>0</v>
      </c>
      <c r="AI37" s="29">
        <v>1</v>
      </c>
      <c r="AJ37" s="35"/>
      <c r="AK37" s="35"/>
      <c r="AL37" s="31"/>
      <c r="AM37" s="22">
        <f>SUM(Tabel1[[#This Row],[Bez - fout, canadees]:[Bez - fout, anders]])</f>
        <v>0</v>
      </c>
      <c r="AN37" s="30"/>
      <c r="AO37" s="30"/>
      <c r="AP37" s="30"/>
      <c r="AQ37" s="30"/>
      <c r="AR37" s="22">
        <f>SUM(Tabel1[[#This Row],[Bez - Obstakel, openbaar]:[Bez - Obstakel, doelgroep]])</f>
        <v>0</v>
      </c>
      <c r="AS37" s="28"/>
      <c r="AT37" s="28"/>
      <c r="AU37" s="1"/>
      <c r="AV37" s="13">
        <f>SUM(Tabel1[[#This Row],[Bez - doelgroep totaal]]+Tabel1[[#This Row],[Bez - Openbaar]]+Tabel1[[#This Row],[Bez - Foutparkeerders]]+Tabel1[[#This Row],[Bez - Obstakels]]+Tabel1[[#This Row],[Bez - Informeel]])</f>
        <v>1</v>
      </c>
      <c r="AW3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7" s="8">
        <f>IF(OR(Tabel1[[#This Row],[Situatie tijdens meetmoment]]="wegwerkzaamheden",Tabel1[[#This Row],[Situatie tijdens meetmoment]]="niet bereikbaar")," ",IFERROR((Tabel1[[#This Row],[Bez - Privaat]])/Tabel1[[#This Row],[Cap - Privaat]],IF( AND((Tabel1[[#This Row],[Bez - Privaat]])&gt;0,Tabel1[[#This Row],[Cap - Privaat]]=0),"  ","   ")))</f>
        <v>1</v>
      </c>
      <c r="AY3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3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3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37" s="23">
        <f>IF(OR(Tabel1[[#This Row],[Situatie tijdens meetmoment]]="wegwerkzaamheden",Tabel1[[#This Row],[Situatie tijdens meetmoment]]="niet bereikbaar")," ",IFERROR(Tabel1[[#This Row],[Totale bezetting]]/Tabel1[[#This Row],[Totale capaciteit]],IF( AND(Tabel1[[#This Row],[Totale bezetting]]&gt;0,Tabel1[[#This Row],[Totale capaciteit]]=0),"  ","   ")))</f>
        <v>1</v>
      </c>
      <c r="BC37" s="4"/>
      <c r="BN37"/>
      <c r="BQ37" s="4"/>
      <c r="BR37" s="11"/>
      <c r="BS37" s="1"/>
      <c r="BU37"/>
      <c r="CF37" s="4"/>
    </row>
    <row r="38" spans="1:84" x14ac:dyDescent="0.25">
      <c r="A38" s="1" t="s">
        <v>86</v>
      </c>
      <c r="B38" s="1" t="s">
        <v>304</v>
      </c>
      <c r="C38" s="1" t="s">
        <v>418</v>
      </c>
      <c r="D38" s="1" t="s">
        <v>312</v>
      </c>
      <c r="E38" s="39">
        <v>45521</v>
      </c>
      <c r="F38" s="36" t="s">
        <v>303</v>
      </c>
      <c r="G38" s="4">
        <v>1</v>
      </c>
      <c r="H38" s="4">
        <v>0</v>
      </c>
      <c r="I38" s="4">
        <v>0</v>
      </c>
      <c r="J38" s="4">
        <v>0</v>
      </c>
      <c r="K38" s="4">
        <v>0</v>
      </c>
      <c r="L38" s="4">
        <v>0</v>
      </c>
      <c r="M38" s="4">
        <v>0</v>
      </c>
      <c r="N38" s="4">
        <v>0</v>
      </c>
      <c r="O38" s="4">
        <v>0</v>
      </c>
      <c r="P38" s="4">
        <v>0</v>
      </c>
      <c r="Q38" s="4">
        <v>0</v>
      </c>
      <c r="R38" s="4">
        <v>1</v>
      </c>
      <c r="S38" s="4">
        <v>0</v>
      </c>
      <c r="T38" s="4">
        <v>0</v>
      </c>
      <c r="U38" s="4">
        <v>0</v>
      </c>
      <c r="V38" s="4">
        <v>0</v>
      </c>
      <c r="W38" s="4">
        <v>0</v>
      </c>
      <c r="X3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v>
      </c>
      <c r="Y38" s="4">
        <f>Tabel1[[#This Row],[Totale openbare capaciteit]]+Tabel1[[#This Row],[Totale doelgroep capaciteit]]+Tabel1[[#This Row],[Cap - Informeel]]</f>
        <v>1</v>
      </c>
      <c r="Z38" s="29">
        <v>1</v>
      </c>
      <c r="AA38" s="30"/>
      <c r="AB38" s="30"/>
      <c r="AC38" s="30"/>
      <c r="AD38" s="30"/>
      <c r="AE38" s="30"/>
      <c r="AF38" s="30"/>
      <c r="AG38" s="30"/>
      <c r="AH38" s="4">
        <f>SUM(Tabel1[[#This Row],[Bez - Gehandicapten algemeen]:[Bez - Overig gereserveerd]])</f>
        <v>0</v>
      </c>
      <c r="AI38" s="30"/>
      <c r="AJ38" s="35"/>
      <c r="AK38" s="35"/>
      <c r="AL38" s="31"/>
      <c r="AM38" s="22">
        <f>SUM(Tabel1[[#This Row],[Bez - fout, canadees]:[Bez - fout, anders]])</f>
        <v>0</v>
      </c>
      <c r="AN38" s="30"/>
      <c r="AO38" s="30"/>
      <c r="AP38" s="30"/>
      <c r="AQ38" s="30"/>
      <c r="AR38" s="22">
        <f>SUM(Tabel1[[#This Row],[Bez - Obstakel, openbaar]:[Bez - Obstakel, doelgroep]])</f>
        <v>0</v>
      </c>
      <c r="AS38" s="28"/>
      <c r="AT38" s="28"/>
      <c r="AU38" s="1"/>
      <c r="AV38" s="13">
        <f>SUM(Tabel1[[#This Row],[Bez - doelgroep totaal]]+Tabel1[[#This Row],[Bez - Openbaar]]+Tabel1[[#This Row],[Bez - Foutparkeerders]]+Tabel1[[#This Row],[Bez - Obstakels]]+Tabel1[[#This Row],[Bez - Informeel]])</f>
        <v>1</v>
      </c>
      <c r="AW3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8" s="8">
        <f>IF(OR(Tabel1[[#This Row],[Situatie tijdens meetmoment]]="wegwerkzaamheden",Tabel1[[#This Row],[Situatie tijdens meetmoment]]="niet bereikbaar")," ",IFERROR((Tabel1[[#This Row],[Bez - Privaat]])/Tabel1[[#This Row],[Cap - Privaat]],IF( AND((Tabel1[[#This Row],[Bez - Privaat]])&gt;0,Tabel1[[#This Row],[Cap - Privaat]]=0),"  ","   ")))</f>
        <v>0</v>
      </c>
      <c r="AY3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3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3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38" s="23">
        <f>IF(OR(Tabel1[[#This Row],[Situatie tijdens meetmoment]]="wegwerkzaamheden",Tabel1[[#This Row],[Situatie tijdens meetmoment]]="niet bereikbaar")," ",IFERROR(Tabel1[[#This Row],[Totale bezetting]]/Tabel1[[#This Row],[Totale capaciteit]],IF( AND(Tabel1[[#This Row],[Totale bezetting]]&gt;0,Tabel1[[#This Row],[Totale capaciteit]]=0),"  ","   ")))</f>
        <v>1</v>
      </c>
      <c r="BC38" s="4"/>
      <c r="BN38"/>
      <c r="BQ38" s="4"/>
      <c r="BR38" s="11"/>
      <c r="BS38" s="1"/>
      <c r="BU38"/>
      <c r="CF38" s="4"/>
    </row>
    <row r="39" spans="1:84" x14ac:dyDescent="0.25">
      <c r="A39" s="1" t="s">
        <v>87</v>
      </c>
      <c r="B39" s="1" t="s">
        <v>304</v>
      </c>
      <c r="C39" s="1" t="s">
        <v>418</v>
      </c>
      <c r="D39" s="1" t="s">
        <v>308</v>
      </c>
      <c r="E39" s="39">
        <v>45518</v>
      </c>
      <c r="F39" s="36" t="s">
        <v>302</v>
      </c>
      <c r="G39" s="4">
        <v>7</v>
      </c>
      <c r="H39" s="4">
        <v>0</v>
      </c>
      <c r="I39" s="4">
        <v>0</v>
      </c>
      <c r="J39" s="4">
        <v>0</v>
      </c>
      <c r="K39" s="4">
        <v>0</v>
      </c>
      <c r="L39" s="4">
        <v>0</v>
      </c>
      <c r="M39" s="4">
        <v>0</v>
      </c>
      <c r="N39" s="4">
        <v>0</v>
      </c>
      <c r="O39" s="4">
        <v>0</v>
      </c>
      <c r="P39" s="4">
        <v>0</v>
      </c>
      <c r="Q39" s="4">
        <v>0</v>
      </c>
      <c r="R39" s="4">
        <v>0</v>
      </c>
      <c r="S39" s="4">
        <v>0</v>
      </c>
      <c r="T39" s="4">
        <v>0</v>
      </c>
      <c r="U39" s="4">
        <v>0</v>
      </c>
      <c r="V39" s="4">
        <v>0</v>
      </c>
      <c r="W39" s="4">
        <v>0</v>
      </c>
      <c r="X3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9" s="4">
        <f>Tabel1[[#This Row],[Totale openbare capaciteit]]+Tabel1[[#This Row],[Totale doelgroep capaciteit]]+Tabel1[[#This Row],[Cap - Informeel]]</f>
        <v>7</v>
      </c>
      <c r="Z39" s="29">
        <v>7</v>
      </c>
      <c r="AA39" s="30"/>
      <c r="AB39" s="30"/>
      <c r="AC39" s="30"/>
      <c r="AD39" s="30"/>
      <c r="AE39" s="30"/>
      <c r="AF39" s="30"/>
      <c r="AG39" s="30"/>
      <c r="AH39" s="4">
        <f>SUM(Tabel1[[#This Row],[Bez - Gehandicapten algemeen]:[Bez - Overig gereserveerd]])</f>
        <v>0</v>
      </c>
      <c r="AI39" s="30"/>
      <c r="AJ39" s="35"/>
      <c r="AK39" s="35"/>
      <c r="AL39" s="31"/>
      <c r="AM39" s="22">
        <f>SUM(Tabel1[[#This Row],[Bez - fout, canadees]:[Bez - fout, anders]])</f>
        <v>0</v>
      </c>
      <c r="AN39" s="30"/>
      <c r="AO39" s="30"/>
      <c r="AP39" s="30"/>
      <c r="AQ39" s="30"/>
      <c r="AR39" s="22">
        <f>SUM(Tabel1[[#This Row],[Bez - Obstakel, openbaar]:[Bez - Obstakel, doelgroep]])</f>
        <v>0</v>
      </c>
      <c r="AS39" s="28"/>
      <c r="AT39" s="28"/>
      <c r="AU39" s="1"/>
      <c r="AV39" s="13">
        <f>SUM(Tabel1[[#This Row],[Bez - doelgroep totaal]]+Tabel1[[#This Row],[Bez - Openbaar]]+Tabel1[[#This Row],[Bez - Foutparkeerders]]+Tabel1[[#This Row],[Bez - Obstakels]]+Tabel1[[#This Row],[Bez - Informeel]])</f>
        <v>7</v>
      </c>
      <c r="AW3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9"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3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3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39" s="23">
        <f>IF(OR(Tabel1[[#This Row],[Situatie tijdens meetmoment]]="wegwerkzaamheden",Tabel1[[#This Row],[Situatie tijdens meetmoment]]="niet bereikbaar")," ",IFERROR(Tabel1[[#This Row],[Totale bezetting]]/Tabel1[[#This Row],[Totale capaciteit]],IF( AND(Tabel1[[#This Row],[Totale bezetting]]&gt;0,Tabel1[[#This Row],[Totale capaciteit]]=0),"  ","   ")))</f>
        <v>1</v>
      </c>
      <c r="BC39" s="4"/>
      <c r="BN39"/>
      <c r="BQ39" s="4"/>
      <c r="BR39" s="11"/>
      <c r="BS39" s="1"/>
      <c r="BU39"/>
      <c r="CF39" s="4"/>
    </row>
    <row r="40" spans="1:84" x14ac:dyDescent="0.25">
      <c r="A40" s="1" t="s">
        <v>87</v>
      </c>
      <c r="B40" s="1" t="s">
        <v>304</v>
      </c>
      <c r="C40" s="1" t="s">
        <v>418</v>
      </c>
      <c r="D40" s="1" t="s">
        <v>308</v>
      </c>
      <c r="E40" s="39">
        <v>45521</v>
      </c>
      <c r="F40" s="36" t="s">
        <v>303</v>
      </c>
      <c r="G40" s="4">
        <v>7</v>
      </c>
      <c r="H40" s="4">
        <v>0</v>
      </c>
      <c r="I40" s="4">
        <v>0</v>
      </c>
      <c r="J40" s="4">
        <v>0</v>
      </c>
      <c r="K40" s="4">
        <v>0</v>
      </c>
      <c r="L40" s="4">
        <v>0</v>
      </c>
      <c r="M40" s="4">
        <v>0</v>
      </c>
      <c r="N40" s="4">
        <v>0</v>
      </c>
      <c r="O40" s="4">
        <v>0</v>
      </c>
      <c r="P40" s="4">
        <v>0</v>
      </c>
      <c r="Q40" s="4">
        <v>0</v>
      </c>
      <c r="R40" s="4">
        <v>0</v>
      </c>
      <c r="S40" s="4">
        <v>0</v>
      </c>
      <c r="T40" s="4">
        <v>0</v>
      </c>
      <c r="U40" s="4">
        <v>0</v>
      </c>
      <c r="V40" s="4">
        <v>0</v>
      </c>
      <c r="W40" s="4">
        <v>0</v>
      </c>
      <c r="X4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0" s="4">
        <f>Tabel1[[#This Row],[Totale openbare capaciteit]]+Tabel1[[#This Row],[Totale doelgroep capaciteit]]+Tabel1[[#This Row],[Cap - Informeel]]</f>
        <v>7</v>
      </c>
      <c r="Z40" s="29">
        <v>7</v>
      </c>
      <c r="AA40" s="30"/>
      <c r="AB40" s="30"/>
      <c r="AC40" s="30"/>
      <c r="AD40" s="30"/>
      <c r="AE40" s="30"/>
      <c r="AF40" s="30"/>
      <c r="AG40" s="30"/>
      <c r="AH40" s="4">
        <f>SUM(Tabel1[[#This Row],[Bez - Gehandicapten algemeen]:[Bez - Overig gereserveerd]])</f>
        <v>0</v>
      </c>
      <c r="AI40" s="30"/>
      <c r="AJ40" s="35"/>
      <c r="AK40" s="35"/>
      <c r="AL40" s="31"/>
      <c r="AM40" s="22">
        <f>SUM(Tabel1[[#This Row],[Bez - fout, canadees]:[Bez - fout, anders]])</f>
        <v>0</v>
      </c>
      <c r="AN40" s="30"/>
      <c r="AO40" s="30"/>
      <c r="AP40" s="30"/>
      <c r="AQ40" s="30"/>
      <c r="AR40" s="22">
        <f>SUM(Tabel1[[#This Row],[Bez - Obstakel, openbaar]:[Bez - Obstakel, doelgroep]])</f>
        <v>0</v>
      </c>
      <c r="AS40" s="28"/>
      <c r="AT40" s="28"/>
      <c r="AU40" s="1"/>
      <c r="AV40" s="13">
        <f>SUM(Tabel1[[#This Row],[Bez - doelgroep totaal]]+Tabel1[[#This Row],[Bez - Openbaar]]+Tabel1[[#This Row],[Bez - Foutparkeerders]]+Tabel1[[#This Row],[Bez - Obstakels]]+Tabel1[[#This Row],[Bez - Informeel]])</f>
        <v>7</v>
      </c>
      <c r="AW4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0"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4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4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40" s="23">
        <f>IF(OR(Tabel1[[#This Row],[Situatie tijdens meetmoment]]="wegwerkzaamheden",Tabel1[[#This Row],[Situatie tijdens meetmoment]]="niet bereikbaar")," ",IFERROR(Tabel1[[#This Row],[Totale bezetting]]/Tabel1[[#This Row],[Totale capaciteit]],IF( AND(Tabel1[[#This Row],[Totale bezetting]]&gt;0,Tabel1[[#This Row],[Totale capaciteit]]=0),"  ","   ")))</f>
        <v>1</v>
      </c>
      <c r="BC40" s="4"/>
      <c r="BN40"/>
      <c r="BQ40" s="4"/>
      <c r="BR40" s="11"/>
      <c r="BS40" s="1"/>
      <c r="BU40"/>
      <c r="CF40" s="4"/>
    </row>
    <row r="41" spans="1:84" x14ac:dyDescent="0.25">
      <c r="A41" s="1" t="s">
        <v>88</v>
      </c>
      <c r="B41" s="1" t="s">
        <v>304</v>
      </c>
      <c r="C41" s="1" t="s">
        <v>418</v>
      </c>
      <c r="D41" s="1" t="s">
        <v>313</v>
      </c>
      <c r="E41" s="40">
        <v>45518</v>
      </c>
      <c r="F41" s="37" t="s">
        <v>302</v>
      </c>
      <c r="G41" s="4">
        <v>12</v>
      </c>
      <c r="H41" s="4">
        <v>0</v>
      </c>
      <c r="I41" s="4">
        <v>0</v>
      </c>
      <c r="J41" s="4">
        <v>0</v>
      </c>
      <c r="K41" s="4">
        <v>2</v>
      </c>
      <c r="L41" s="4">
        <v>0</v>
      </c>
      <c r="M41" s="4">
        <v>0</v>
      </c>
      <c r="N41" s="4">
        <v>0</v>
      </c>
      <c r="O41" s="4">
        <v>2</v>
      </c>
      <c r="P41" s="4">
        <v>1</v>
      </c>
      <c r="Q41" s="4">
        <v>0</v>
      </c>
      <c r="R41" s="4">
        <v>0</v>
      </c>
      <c r="S41" s="4">
        <v>0</v>
      </c>
      <c r="T41" s="4">
        <v>0</v>
      </c>
      <c r="U41" s="4">
        <v>0</v>
      </c>
      <c r="V41" s="4">
        <v>0</v>
      </c>
      <c r="W41" s="4">
        <v>0</v>
      </c>
      <c r="X4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v>
      </c>
      <c r="Y41" s="4">
        <f>Tabel1[[#This Row],[Totale openbare capaciteit]]+Tabel1[[#This Row],[Totale doelgroep capaciteit]]+Tabel1[[#This Row],[Cap - Informeel]]</f>
        <v>14</v>
      </c>
      <c r="Z41" s="29">
        <v>12</v>
      </c>
      <c r="AA41" s="30"/>
      <c r="AB41" s="30"/>
      <c r="AC41" s="30"/>
      <c r="AD41" s="30"/>
      <c r="AE41" s="30"/>
      <c r="AF41" s="30"/>
      <c r="AG41" s="30"/>
      <c r="AH41" s="4">
        <f>SUM(Tabel1[[#This Row],[Bez - Gehandicapten algemeen]:[Bez - Overig gereserveerd]])</f>
        <v>0</v>
      </c>
      <c r="AI41" s="29">
        <v>1</v>
      </c>
      <c r="AJ41" s="35"/>
      <c r="AK41" s="34">
        <v>2</v>
      </c>
      <c r="AL41" s="31" t="s">
        <v>390</v>
      </c>
      <c r="AM41" s="22">
        <f>SUM(Tabel1[[#This Row],[Bez - fout, canadees]:[Bez - fout, anders]])</f>
        <v>2</v>
      </c>
      <c r="AN41" s="29">
        <v>1</v>
      </c>
      <c r="AO41" s="29"/>
      <c r="AP41" s="30"/>
      <c r="AQ41" s="30" t="s">
        <v>395</v>
      </c>
      <c r="AR41" s="22">
        <f>SUM(Tabel1[[#This Row],[Bez - Obstakel, openbaar]:[Bez - Obstakel, doelgroep]])</f>
        <v>1</v>
      </c>
      <c r="AS41" s="28"/>
      <c r="AT41" s="28"/>
      <c r="AU41" s="1" t="s">
        <v>401</v>
      </c>
      <c r="AV41" s="13">
        <f>SUM(Tabel1[[#This Row],[Bez - doelgroep totaal]]+Tabel1[[#This Row],[Bez - Openbaar]]+Tabel1[[#This Row],[Bez - Foutparkeerders]]+Tabel1[[#This Row],[Bez - Obstakels]]+Tabel1[[#This Row],[Bez - Informeel]])</f>
        <v>15</v>
      </c>
      <c r="AW41"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41" s="8">
        <f>IF(OR(Tabel1[[#This Row],[Situatie tijdens meetmoment]]="wegwerkzaamheden",Tabel1[[#This Row],[Situatie tijdens meetmoment]]="niet bereikbaar")," ",IFERROR((Tabel1[[#This Row],[Bez - Privaat]])/Tabel1[[#This Row],[Cap - Privaat]],IF( AND((Tabel1[[#This Row],[Bez - Privaat]])&gt;0,Tabel1[[#This Row],[Cap - Privaat]]=0),"  ","   ")))</f>
        <v>1</v>
      </c>
      <c r="AY4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1.0833333333333333</v>
      </c>
      <c r="AZ4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1.25</v>
      </c>
      <c r="BA4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1.0714285714285714</v>
      </c>
      <c r="BB41" s="23">
        <f>IF(OR(Tabel1[[#This Row],[Situatie tijdens meetmoment]]="wegwerkzaamheden",Tabel1[[#This Row],[Situatie tijdens meetmoment]]="niet bereikbaar")," ",IFERROR(Tabel1[[#This Row],[Totale bezetting]]/Tabel1[[#This Row],[Totale capaciteit]],IF( AND(Tabel1[[#This Row],[Totale bezetting]]&gt;0,Tabel1[[#This Row],[Totale capaciteit]]=0),"  ","   ")))</f>
        <v>1.0714285714285714</v>
      </c>
      <c r="BC41" s="4"/>
      <c r="BN41"/>
      <c r="BQ41" s="4"/>
      <c r="BR41" s="11"/>
      <c r="BS41" s="1"/>
      <c r="BU41"/>
      <c r="CF41" s="4"/>
    </row>
    <row r="42" spans="1:84" x14ac:dyDescent="0.25">
      <c r="A42" s="1" t="s">
        <v>88</v>
      </c>
      <c r="B42" s="1" t="s">
        <v>304</v>
      </c>
      <c r="C42" s="1" t="s">
        <v>418</v>
      </c>
      <c r="D42" s="1" t="s">
        <v>313</v>
      </c>
      <c r="E42" s="40">
        <v>45521</v>
      </c>
      <c r="F42" s="37" t="s">
        <v>303</v>
      </c>
      <c r="G42" s="4">
        <v>12</v>
      </c>
      <c r="H42" s="4">
        <v>0</v>
      </c>
      <c r="I42" s="4">
        <v>0</v>
      </c>
      <c r="J42" s="4">
        <v>0</v>
      </c>
      <c r="K42" s="4">
        <v>2</v>
      </c>
      <c r="L42" s="4">
        <v>0</v>
      </c>
      <c r="M42" s="4">
        <v>0</v>
      </c>
      <c r="N42" s="4">
        <v>0</v>
      </c>
      <c r="O42" s="4">
        <v>2</v>
      </c>
      <c r="P42" s="4">
        <v>0</v>
      </c>
      <c r="Q42" s="4">
        <v>0</v>
      </c>
      <c r="R42" s="4">
        <v>0</v>
      </c>
      <c r="S42" s="4">
        <v>0</v>
      </c>
      <c r="T42" s="4">
        <v>0</v>
      </c>
      <c r="U42" s="4">
        <v>0</v>
      </c>
      <c r="V42" s="4">
        <v>0</v>
      </c>
      <c r="W42" s="4">
        <v>0</v>
      </c>
      <c r="X4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2" s="4">
        <f>Tabel1[[#This Row],[Totale openbare capaciteit]]+Tabel1[[#This Row],[Totale doelgroep capaciteit]]+Tabel1[[#This Row],[Cap - Informeel]]</f>
        <v>14</v>
      </c>
      <c r="Z42" s="29">
        <v>11</v>
      </c>
      <c r="AA42" s="30"/>
      <c r="AB42" s="30"/>
      <c r="AC42" s="30"/>
      <c r="AD42" s="30"/>
      <c r="AE42" s="30"/>
      <c r="AF42" s="30"/>
      <c r="AG42" s="30"/>
      <c r="AH42" s="4">
        <f>SUM(Tabel1[[#This Row],[Bez - Gehandicapten algemeen]:[Bez - Overig gereserveerd]])</f>
        <v>0</v>
      </c>
      <c r="AI42" s="30"/>
      <c r="AJ42" s="35"/>
      <c r="AK42" s="34">
        <v>3</v>
      </c>
      <c r="AL42" s="31" t="s">
        <v>392</v>
      </c>
      <c r="AM42" s="22">
        <f>SUM(Tabel1[[#This Row],[Bez - fout, canadees]:[Bez - fout, anders]])</f>
        <v>3</v>
      </c>
      <c r="AN42" s="29">
        <v>1</v>
      </c>
      <c r="AO42" s="29"/>
      <c r="AP42" s="30"/>
      <c r="AQ42" s="30" t="s">
        <v>395</v>
      </c>
      <c r="AR42" s="22">
        <f>SUM(Tabel1[[#This Row],[Bez - Obstakel, openbaar]:[Bez - Obstakel, doelgroep]])</f>
        <v>1</v>
      </c>
      <c r="AS42" s="28"/>
      <c r="AT42" s="28"/>
      <c r="AU42" s="1" t="s">
        <v>401</v>
      </c>
      <c r="AV42" s="13">
        <f>SUM(Tabel1[[#This Row],[Bez - doelgroep totaal]]+Tabel1[[#This Row],[Bez - Openbaar]]+Tabel1[[#This Row],[Bez - Foutparkeerders]]+Tabel1[[#This Row],[Bez - Obstakels]]+Tabel1[[#This Row],[Bez - Informeel]])</f>
        <v>15</v>
      </c>
      <c r="AW42"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4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4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1.25</v>
      </c>
      <c r="BA4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1.0714285714285714</v>
      </c>
      <c r="BB42" s="23">
        <f>IF(OR(Tabel1[[#This Row],[Situatie tijdens meetmoment]]="wegwerkzaamheden",Tabel1[[#This Row],[Situatie tijdens meetmoment]]="niet bereikbaar")," ",IFERROR(Tabel1[[#This Row],[Totale bezetting]]/Tabel1[[#This Row],[Totale capaciteit]],IF( AND(Tabel1[[#This Row],[Totale bezetting]]&gt;0,Tabel1[[#This Row],[Totale capaciteit]]=0),"  ","   ")))</f>
        <v>1.0714285714285714</v>
      </c>
      <c r="BC42" s="4"/>
      <c r="BN42"/>
      <c r="BQ42" s="4"/>
      <c r="BR42" s="11"/>
      <c r="BS42" s="1"/>
      <c r="BU42"/>
      <c r="CF42" s="4"/>
    </row>
    <row r="43" spans="1:84" x14ac:dyDescent="0.25">
      <c r="A43" s="1" t="s">
        <v>89</v>
      </c>
      <c r="B43" s="1" t="s">
        <v>304</v>
      </c>
      <c r="C43" s="1" t="s">
        <v>418</v>
      </c>
      <c r="D43" s="1" t="s">
        <v>314</v>
      </c>
      <c r="E43" s="40">
        <v>45518</v>
      </c>
      <c r="F43" s="37" t="s">
        <v>302</v>
      </c>
      <c r="G43" s="4">
        <v>1</v>
      </c>
      <c r="H43" s="4">
        <v>0</v>
      </c>
      <c r="I43" s="4">
        <v>0</v>
      </c>
      <c r="J43" s="4">
        <v>0</v>
      </c>
      <c r="K43" s="4">
        <v>0</v>
      </c>
      <c r="L43" s="4">
        <v>0</v>
      </c>
      <c r="M43" s="4">
        <v>0</v>
      </c>
      <c r="N43" s="4">
        <v>0</v>
      </c>
      <c r="O43" s="4">
        <v>0</v>
      </c>
      <c r="P43" s="4">
        <v>0</v>
      </c>
      <c r="Q43" s="4">
        <v>0</v>
      </c>
      <c r="R43" s="4">
        <v>0</v>
      </c>
      <c r="S43" s="4">
        <v>0</v>
      </c>
      <c r="T43" s="4">
        <v>0</v>
      </c>
      <c r="U43" s="4">
        <v>0</v>
      </c>
      <c r="V43" s="4">
        <v>0</v>
      </c>
      <c r="W43" s="4">
        <v>0</v>
      </c>
      <c r="X4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3" s="4">
        <f>Tabel1[[#This Row],[Totale openbare capaciteit]]+Tabel1[[#This Row],[Totale doelgroep capaciteit]]+Tabel1[[#This Row],[Cap - Informeel]]</f>
        <v>1</v>
      </c>
      <c r="Z43" s="29">
        <v>1</v>
      </c>
      <c r="AA43" s="30"/>
      <c r="AB43" s="30"/>
      <c r="AC43" s="30"/>
      <c r="AD43" s="30"/>
      <c r="AE43" s="30"/>
      <c r="AF43" s="30"/>
      <c r="AG43" s="30"/>
      <c r="AH43" s="4">
        <f>SUM(Tabel1[[#This Row],[Bez - Gehandicapten algemeen]:[Bez - Overig gereserveerd]])</f>
        <v>0</v>
      </c>
      <c r="AI43" s="30"/>
      <c r="AJ43" s="35"/>
      <c r="AK43" s="35"/>
      <c r="AL43" s="31"/>
      <c r="AM43" s="22">
        <f>SUM(Tabel1[[#This Row],[Bez - fout, canadees]:[Bez - fout, anders]])</f>
        <v>0</v>
      </c>
      <c r="AN43" s="30"/>
      <c r="AO43" s="30"/>
      <c r="AP43" s="30"/>
      <c r="AQ43" s="30"/>
      <c r="AR43" s="22">
        <f>SUM(Tabel1[[#This Row],[Bez - Obstakel, openbaar]:[Bez - Obstakel, doelgroep]])</f>
        <v>0</v>
      </c>
      <c r="AS43" s="28"/>
      <c r="AT43" s="28"/>
      <c r="AU43" s="1"/>
      <c r="AV43" s="13">
        <f>SUM(Tabel1[[#This Row],[Bez - doelgroep totaal]]+Tabel1[[#This Row],[Bez - Openbaar]]+Tabel1[[#This Row],[Bez - Foutparkeerders]]+Tabel1[[#This Row],[Bez - Obstakels]]+Tabel1[[#This Row],[Bez - Informeel]])</f>
        <v>1</v>
      </c>
      <c r="AW4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4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4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43" s="23">
        <f>IF(OR(Tabel1[[#This Row],[Situatie tijdens meetmoment]]="wegwerkzaamheden",Tabel1[[#This Row],[Situatie tijdens meetmoment]]="niet bereikbaar")," ",IFERROR(Tabel1[[#This Row],[Totale bezetting]]/Tabel1[[#This Row],[Totale capaciteit]],IF( AND(Tabel1[[#This Row],[Totale bezetting]]&gt;0,Tabel1[[#This Row],[Totale capaciteit]]=0),"  ","   ")))</f>
        <v>1</v>
      </c>
      <c r="BC43" s="4"/>
      <c r="BN43"/>
      <c r="BQ43" s="4"/>
      <c r="BR43" s="11"/>
      <c r="BS43" s="1"/>
      <c r="BU43"/>
      <c r="CF43" s="4"/>
    </row>
    <row r="44" spans="1:84" x14ac:dyDescent="0.25">
      <c r="A44" s="1" t="s">
        <v>89</v>
      </c>
      <c r="B44" s="1" t="s">
        <v>304</v>
      </c>
      <c r="C44" s="1" t="s">
        <v>418</v>
      </c>
      <c r="D44" s="1" t="s">
        <v>314</v>
      </c>
      <c r="E44" s="40">
        <v>45521</v>
      </c>
      <c r="F44" s="37" t="s">
        <v>303</v>
      </c>
      <c r="G44" s="4">
        <v>1</v>
      </c>
      <c r="H44" s="4">
        <v>0</v>
      </c>
      <c r="I44" s="4">
        <v>0</v>
      </c>
      <c r="J44" s="4">
        <v>0</v>
      </c>
      <c r="K44" s="4">
        <v>0</v>
      </c>
      <c r="L44" s="4">
        <v>0</v>
      </c>
      <c r="M44" s="4">
        <v>0</v>
      </c>
      <c r="N44" s="4">
        <v>0</v>
      </c>
      <c r="O44" s="4">
        <v>0</v>
      </c>
      <c r="P44" s="4">
        <v>0</v>
      </c>
      <c r="Q44" s="4">
        <v>0</v>
      </c>
      <c r="R44" s="4">
        <v>0</v>
      </c>
      <c r="S44" s="4">
        <v>0</v>
      </c>
      <c r="T44" s="4">
        <v>0</v>
      </c>
      <c r="U44" s="4">
        <v>0</v>
      </c>
      <c r="V44" s="4">
        <v>0</v>
      </c>
      <c r="W44" s="4">
        <v>0</v>
      </c>
      <c r="X4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4" s="4">
        <f>Tabel1[[#This Row],[Totale openbare capaciteit]]+Tabel1[[#This Row],[Totale doelgroep capaciteit]]+Tabel1[[#This Row],[Cap - Informeel]]</f>
        <v>1</v>
      </c>
      <c r="Z44" s="30"/>
      <c r="AA44" s="30"/>
      <c r="AB44" s="30"/>
      <c r="AC44" s="30"/>
      <c r="AD44" s="30"/>
      <c r="AE44" s="30"/>
      <c r="AF44" s="30"/>
      <c r="AG44" s="30"/>
      <c r="AH44" s="4">
        <f>SUM(Tabel1[[#This Row],[Bez - Gehandicapten algemeen]:[Bez - Overig gereserveerd]])</f>
        <v>0</v>
      </c>
      <c r="AI44" s="30"/>
      <c r="AJ44" s="35"/>
      <c r="AK44" s="35"/>
      <c r="AL44" s="31"/>
      <c r="AM44" s="22">
        <f>SUM(Tabel1[[#This Row],[Bez - fout, canadees]:[Bez - fout, anders]])</f>
        <v>0</v>
      </c>
      <c r="AN44" s="30"/>
      <c r="AO44" s="30"/>
      <c r="AP44" s="30"/>
      <c r="AQ44" s="30"/>
      <c r="AR44" s="22">
        <f>SUM(Tabel1[[#This Row],[Bez - Obstakel, openbaar]:[Bez - Obstakel, doelgroep]])</f>
        <v>0</v>
      </c>
      <c r="AS44" s="28"/>
      <c r="AT44" s="28"/>
      <c r="AU44" s="1"/>
      <c r="AV44" s="13">
        <f>SUM(Tabel1[[#This Row],[Bez - doelgroep totaal]]+Tabel1[[#This Row],[Bez - Openbaar]]+Tabel1[[#This Row],[Bez - Foutparkeerders]]+Tabel1[[#This Row],[Bez - Obstakels]]+Tabel1[[#This Row],[Bez - Informeel]])</f>
        <v>0</v>
      </c>
      <c r="AW4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4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v>
      </c>
      <c r="BA4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44" s="23">
        <f>IF(OR(Tabel1[[#This Row],[Situatie tijdens meetmoment]]="wegwerkzaamheden",Tabel1[[#This Row],[Situatie tijdens meetmoment]]="niet bereikbaar")," ",IFERROR(Tabel1[[#This Row],[Totale bezetting]]/Tabel1[[#This Row],[Totale capaciteit]],IF( AND(Tabel1[[#This Row],[Totale bezetting]]&gt;0,Tabel1[[#This Row],[Totale capaciteit]]=0),"  ","   ")))</f>
        <v>0</v>
      </c>
      <c r="BC44" s="4"/>
      <c r="BN44"/>
      <c r="BQ44" s="4"/>
      <c r="BR44" s="11"/>
      <c r="BS44" s="1"/>
      <c r="BU44"/>
      <c r="CF44" s="4"/>
    </row>
    <row r="45" spans="1:84" x14ac:dyDescent="0.25">
      <c r="A45" s="1" t="s">
        <v>90</v>
      </c>
      <c r="B45" s="1" t="s">
        <v>304</v>
      </c>
      <c r="C45" s="1" t="s">
        <v>418</v>
      </c>
      <c r="D45" s="1" t="s">
        <v>311</v>
      </c>
      <c r="E45" s="40">
        <v>45518</v>
      </c>
      <c r="F45" s="37" t="s">
        <v>302</v>
      </c>
      <c r="G45" s="4">
        <v>4</v>
      </c>
      <c r="H45" s="4">
        <v>0</v>
      </c>
      <c r="I45" s="4">
        <v>0</v>
      </c>
      <c r="J45" s="4">
        <v>0</v>
      </c>
      <c r="K45" s="4">
        <v>0</v>
      </c>
      <c r="L45" s="4">
        <v>0</v>
      </c>
      <c r="M45" s="4">
        <v>0</v>
      </c>
      <c r="N45" s="4">
        <v>0</v>
      </c>
      <c r="O45" s="4">
        <v>0</v>
      </c>
      <c r="P45" s="4">
        <v>0</v>
      </c>
      <c r="Q45" s="4">
        <v>0</v>
      </c>
      <c r="R45" s="4">
        <v>0</v>
      </c>
      <c r="S45" s="4">
        <v>0</v>
      </c>
      <c r="T45" s="4">
        <v>0</v>
      </c>
      <c r="U45" s="4">
        <v>0</v>
      </c>
      <c r="V45" s="4">
        <v>0</v>
      </c>
      <c r="W45" s="4">
        <v>0</v>
      </c>
      <c r="X4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5" s="4">
        <f>Tabel1[[#This Row],[Totale openbare capaciteit]]+Tabel1[[#This Row],[Totale doelgroep capaciteit]]+Tabel1[[#This Row],[Cap - Informeel]]</f>
        <v>4</v>
      </c>
      <c r="Z45" s="29">
        <v>2</v>
      </c>
      <c r="AA45" s="30"/>
      <c r="AB45" s="30"/>
      <c r="AC45" s="30"/>
      <c r="AD45" s="30"/>
      <c r="AE45" s="30"/>
      <c r="AF45" s="30"/>
      <c r="AG45" s="30"/>
      <c r="AH45" s="4">
        <f>SUM(Tabel1[[#This Row],[Bez - Gehandicapten algemeen]:[Bez - Overig gereserveerd]])</f>
        <v>0</v>
      </c>
      <c r="AI45" s="30"/>
      <c r="AJ45" s="35"/>
      <c r="AK45" s="35"/>
      <c r="AL45" s="31"/>
      <c r="AM45" s="22">
        <f>SUM(Tabel1[[#This Row],[Bez - fout, canadees]:[Bez - fout, anders]])</f>
        <v>0</v>
      </c>
      <c r="AN45" s="29">
        <v>1</v>
      </c>
      <c r="AO45" s="29"/>
      <c r="AP45" s="30"/>
      <c r="AQ45" s="30" t="s">
        <v>396</v>
      </c>
      <c r="AR45" s="22">
        <f>SUM(Tabel1[[#This Row],[Bez - Obstakel, openbaar]:[Bez - Obstakel, doelgroep]])</f>
        <v>1</v>
      </c>
      <c r="AS45" s="28"/>
      <c r="AT45" s="28"/>
      <c r="AU45" s="1"/>
      <c r="AV45" s="13">
        <f>SUM(Tabel1[[#This Row],[Bez - doelgroep totaal]]+Tabel1[[#This Row],[Bez - Openbaar]]+Tabel1[[#This Row],[Bez - Foutparkeerders]]+Tabel1[[#This Row],[Bez - Obstakels]]+Tabel1[[#This Row],[Bez - Informeel]])</f>
        <v>3</v>
      </c>
      <c r="AW4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0.75</v>
      </c>
      <c r="AZ4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0.75</v>
      </c>
      <c r="BA4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0.75</v>
      </c>
      <c r="BB45" s="23">
        <f>IF(OR(Tabel1[[#This Row],[Situatie tijdens meetmoment]]="wegwerkzaamheden",Tabel1[[#This Row],[Situatie tijdens meetmoment]]="niet bereikbaar")," ",IFERROR(Tabel1[[#This Row],[Totale bezetting]]/Tabel1[[#This Row],[Totale capaciteit]],IF( AND(Tabel1[[#This Row],[Totale bezetting]]&gt;0,Tabel1[[#This Row],[Totale capaciteit]]=0),"  ","   ")))</f>
        <v>0.75</v>
      </c>
      <c r="BC45" s="4"/>
      <c r="BN45"/>
      <c r="BQ45" s="4"/>
      <c r="BR45" s="11"/>
      <c r="BS45" s="1"/>
      <c r="BU45"/>
      <c r="CF45" s="4"/>
    </row>
    <row r="46" spans="1:84" x14ac:dyDescent="0.25">
      <c r="A46" s="1" t="s">
        <v>90</v>
      </c>
      <c r="B46" s="1" t="s">
        <v>304</v>
      </c>
      <c r="C46" s="1" t="s">
        <v>418</v>
      </c>
      <c r="D46" s="1" t="s">
        <v>311</v>
      </c>
      <c r="E46" s="40">
        <v>45521</v>
      </c>
      <c r="F46" s="37" t="s">
        <v>303</v>
      </c>
      <c r="G46" s="4">
        <v>4</v>
      </c>
      <c r="H46" s="4">
        <v>0</v>
      </c>
      <c r="I46" s="4">
        <v>0</v>
      </c>
      <c r="J46" s="4">
        <v>0</v>
      </c>
      <c r="K46" s="4">
        <v>0</v>
      </c>
      <c r="L46" s="4">
        <v>0</v>
      </c>
      <c r="M46" s="4">
        <v>0</v>
      </c>
      <c r="N46" s="4">
        <v>0</v>
      </c>
      <c r="O46" s="4">
        <v>0</v>
      </c>
      <c r="P46" s="4">
        <v>0</v>
      </c>
      <c r="Q46" s="4">
        <v>0</v>
      </c>
      <c r="R46" s="4">
        <v>0</v>
      </c>
      <c r="S46" s="4">
        <v>0</v>
      </c>
      <c r="T46" s="4">
        <v>0</v>
      </c>
      <c r="U46" s="4">
        <v>0</v>
      </c>
      <c r="V46" s="4">
        <v>0</v>
      </c>
      <c r="W46" s="4">
        <v>0</v>
      </c>
      <c r="X4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6" s="4">
        <f>Tabel1[[#This Row],[Totale openbare capaciteit]]+Tabel1[[#This Row],[Totale doelgroep capaciteit]]+Tabel1[[#This Row],[Cap - Informeel]]</f>
        <v>4</v>
      </c>
      <c r="Z46" s="29">
        <v>3</v>
      </c>
      <c r="AA46" s="30"/>
      <c r="AB46" s="30"/>
      <c r="AC46" s="30"/>
      <c r="AD46" s="30"/>
      <c r="AE46" s="30"/>
      <c r="AF46" s="30"/>
      <c r="AG46" s="30"/>
      <c r="AH46" s="4">
        <f>SUM(Tabel1[[#This Row],[Bez - Gehandicapten algemeen]:[Bez - Overig gereserveerd]])</f>
        <v>0</v>
      </c>
      <c r="AI46" s="30"/>
      <c r="AJ46" s="35"/>
      <c r="AK46" s="35"/>
      <c r="AL46" s="31"/>
      <c r="AM46" s="22">
        <f>SUM(Tabel1[[#This Row],[Bez - fout, canadees]:[Bez - fout, anders]])</f>
        <v>0</v>
      </c>
      <c r="AN46" s="29">
        <v>1</v>
      </c>
      <c r="AO46" s="29"/>
      <c r="AP46" s="30"/>
      <c r="AQ46" s="30" t="s">
        <v>396</v>
      </c>
      <c r="AR46" s="22">
        <f>SUM(Tabel1[[#This Row],[Bez - Obstakel, openbaar]:[Bez - Obstakel, doelgroep]])</f>
        <v>1</v>
      </c>
      <c r="AS46" s="28"/>
      <c r="AT46" s="28"/>
      <c r="AU46" s="1"/>
      <c r="AV46" s="13">
        <f>SUM(Tabel1[[#This Row],[Bez - doelgroep totaal]]+Tabel1[[#This Row],[Bez - Openbaar]]+Tabel1[[#This Row],[Bez - Foutparkeerders]]+Tabel1[[#This Row],[Bez - Obstakels]]+Tabel1[[#This Row],[Bez - Informeel]])</f>
        <v>4</v>
      </c>
      <c r="AW4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4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4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46" s="23">
        <f>IF(OR(Tabel1[[#This Row],[Situatie tijdens meetmoment]]="wegwerkzaamheden",Tabel1[[#This Row],[Situatie tijdens meetmoment]]="niet bereikbaar")," ",IFERROR(Tabel1[[#This Row],[Totale bezetting]]/Tabel1[[#This Row],[Totale capaciteit]],IF( AND(Tabel1[[#This Row],[Totale bezetting]]&gt;0,Tabel1[[#This Row],[Totale capaciteit]]=0),"  ","   ")))</f>
        <v>1</v>
      </c>
      <c r="BC46" s="4"/>
      <c r="BN46"/>
      <c r="BQ46" s="4"/>
      <c r="BR46" s="11"/>
      <c r="BS46" s="1"/>
      <c r="BU46"/>
      <c r="CF46" s="4"/>
    </row>
    <row r="47" spans="1:84" x14ac:dyDescent="0.25">
      <c r="A47" s="1" t="s">
        <v>91</v>
      </c>
      <c r="B47" s="1" t="s">
        <v>304</v>
      </c>
      <c r="C47" s="1" t="s">
        <v>418</v>
      </c>
      <c r="D47" s="1" t="s">
        <v>309</v>
      </c>
      <c r="E47" s="40">
        <v>45518</v>
      </c>
      <c r="F47" s="37" t="s">
        <v>302</v>
      </c>
      <c r="G47" s="4">
        <v>4</v>
      </c>
      <c r="H47" s="4">
        <v>0</v>
      </c>
      <c r="I47" s="4">
        <v>0</v>
      </c>
      <c r="J47" s="4">
        <v>0</v>
      </c>
      <c r="K47" s="4">
        <v>0</v>
      </c>
      <c r="L47" s="4">
        <v>0</v>
      </c>
      <c r="M47" s="4">
        <v>0</v>
      </c>
      <c r="N47" s="4">
        <v>0</v>
      </c>
      <c r="O47" s="4">
        <v>0</v>
      </c>
      <c r="P47" s="4">
        <v>0</v>
      </c>
      <c r="Q47" s="4">
        <v>1</v>
      </c>
      <c r="R47" s="4">
        <v>0</v>
      </c>
      <c r="S47" s="4">
        <v>0</v>
      </c>
      <c r="T47" s="4">
        <v>0</v>
      </c>
      <c r="U47" s="4">
        <v>0</v>
      </c>
      <c r="V47" s="4">
        <v>0</v>
      </c>
      <c r="W47" s="4">
        <v>1</v>
      </c>
      <c r="X4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6</v>
      </c>
      <c r="Y47" s="4">
        <f>Tabel1[[#This Row],[Totale openbare capaciteit]]+Tabel1[[#This Row],[Totale doelgroep capaciteit]]+Tabel1[[#This Row],[Cap - Informeel]]</f>
        <v>4</v>
      </c>
      <c r="Z47" s="29">
        <v>4</v>
      </c>
      <c r="AA47" s="30"/>
      <c r="AB47" s="30"/>
      <c r="AC47" s="30"/>
      <c r="AD47" s="30"/>
      <c r="AE47" s="30"/>
      <c r="AF47" s="30"/>
      <c r="AG47" s="30"/>
      <c r="AH47" s="4">
        <f>SUM(Tabel1[[#This Row],[Bez - Gehandicapten algemeen]:[Bez - Overig gereserveerd]])</f>
        <v>0</v>
      </c>
      <c r="AI47" s="29">
        <v>5</v>
      </c>
      <c r="AJ47" s="35"/>
      <c r="AK47" s="35"/>
      <c r="AL47" s="31"/>
      <c r="AM47" s="22">
        <f>SUM(Tabel1[[#This Row],[Bez - fout, canadees]:[Bez - fout, anders]])</f>
        <v>0</v>
      </c>
      <c r="AN47" s="30"/>
      <c r="AO47" s="30"/>
      <c r="AP47" s="30"/>
      <c r="AQ47" s="30"/>
      <c r="AR47" s="22">
        <f>SUM(Tabel1[[#This Row],[Bez - Obstakel, openbaar]:[Bez - Obstakel, doelgroep]])</f>
        <v>0</v>
      </c>
      <c r="AS47" s="28"/>
      <c r="AT47" s="28"/>
      <c r="AU47" s="1"/>
      <c r="AV47" s="13">
        <f>SUM(Tabel1[[#This Row],[Bez - doelgroep totaal]]+Tabel1[[#This Row],[Bez - Openbaar]]+Tabel1[[#This Row],[Bez - Foutparkeerders]]+Tabel1[[#This Row],[Bez - Obstakels]]+Tabel1[[#This Row],[Bez - Informeel]])</f>
        <v>4</v>
      </c>
      <c r="AW4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7" s="8">
        <f>IF(OR(Tabel1[[#This Row],[Situatie tijdens meetmoment]]="wegwerkzaamheden",Tabel1[[#This Row],[Situatie tijdens meetmoment]]="niet bereikbaar")," ",IFERROR((Tabel1[[#This Row],[Bez - Privaat]])/Tabel1[[#This Row],[Cap - Privaat]],IF( AND((Tabel1[[#This Row],[Bez - Privaat]])&gt;0,Tabel1[[#This Row],[Cap - Privaat]]=0),"  ","   ")))</f>
        <v>0.83333333333333337</v>
      </c>
      <c r="AY4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4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4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47" s="23">
        <f>IF(OR(Tabel1[[#This Row],[Situatie tijdens meetmoment]]="wegwerkzaamheden",Tabel1[[#This Row],[Situatie tijdens meetmoment]]="niet bereikbaar")," ",IFERROR(Tabel1[[#This Row],[Totale bezetting]]/Tabel1[[#This Row],[Totale capaciteit]],IF( AND(Tabel1[[#This Row],[Totale bezetting]]&gt;0,Tabel1[[#This Row],[Totale capaciteit]]=0),"  ","   ")))</f>
        <v>1</v>
      </c>
      <c r="BC47" s="4"/>
      <c r="BN47"/>
      <c r="BQ47" s="4"/>
      <c r="BR47" s="11"/>
      <c r="BS47" s="1"/>
      <c r="BU47"/>
      <c r="CF47" s="4"/>
    </row>
    <row r="48" spans="1:84" x14ac:dyDescent="0.25">
      <c r="A48" s="1" t="s">
        <v>91</v>
      </c>
      <c r="B48" s="1" t="s">
        <v>304</v>
      </c>
      <c r="C48" s="1" t="s">
        <v>418</v>
      </c>
      <c r="D48" s="1" t="s">
        <v>309</v>
      </c>
      <c r="E48" s="40">
        <v>45521</v>
      </c>
      <c r="F48" s="37" t="s">
        <v>303</v>
      </c>
      <c r="G48" s="4">
        <v>4</v>
      </c>
      <c r="H48" s="4">
        <v>0</v>
      </c>
      <c r="I48" s="4">
        <v>0</v>
      </c>
      <c r="J48" s="4">
        <v>0</v>
      </c>
      <c r="K48" s="4">
        <v>0</v>
      </c>
      <c r="L48" s="4">
        <v>0</v>
      </c>
      <c r="M48" s="4">
        <v>0</v>
      </c>
      <c r="N48" s="4">
        <v>0</v>
      </c>
      <c r="O48" s="4">
        <v>0</v>
      </c>
      <c r="P48" s="4">
        <v>0</v>
      </c>
      <c r="Q48" s="4">
        <v>1</v>
      </c>
      <c r="R48" s="4">
        <v>0</v>
      </c>
      <c r="S48" s="4">
        <v>0</v>
      </c>
      <c r="T48" s="4">
        <v>0</v>
      </c>
      <c r="U48" s="4">
        <v>0</v>
      </c>
      <c r="V48" s="4">
        <v>0</v>
      </c>
      <c r="W48" s="4">
        <v>1</v>
      </c>
      <c r="X4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6</v>
      </c>
      <c r="Y48" s="4">
        <f>Tabel1[[#This Row],[Totale openbare capaciteit]]+Tabel1[[#This Row],[Totale doelgroep capaciteit]]+Tabel1[[#This Row],[Cap - Informeel]]</f>
        <v>4</v>
      </c>
      <c r="Z48" s="29">
        <v>2</v>
      </c>
      <c r="AA48" s="30"/>
      <c r="AB48" s="30"/>
      <c r="AC48" s="30"/>
      <c r="AD48" s="30"/>
      <c r="AE48" s="30"/>
      <c r="AF48" s="30"/>
      <c r="AG48" s="30"/>
      <c r="AH48" s="4">
        <f>SUM(Tabel1[[#This Row],[Bez - Gehandicapten algemeen]:[Bez - Overig gereserveerd]])</f>
        <v>0</v>
      </c>
      <c r="AI48" s="29">
        <v>4</v>
      </c>
      <c r="AJ48" s="35"/>
      <c r="AK48" s="35"/>
      <c r="AL48" s="31"/>
      <c r="AM48" s="22">
        <f>SUM(Tabel1[[#This Row],[Bez - fout, canadees]:[Bez - fout, anders]])</f>
        <v>0</v>
      </c>
      <c r="AN48" s="30"/>
      <c r="AO48" s="30"/>
      <c r="AP48" s="30"/>
      <c r="AQ48" s="30"/>
      <c r="AR48" s="22">
        <f>SUM(Tabel1[[#This Row],[Bez - Obstakel, openbaar]:[Bez - Obstakel, doelgroep]])</f>
        <v>0</v>
      </c>
      <c r="AS48" s="28"/>
      <c r="AT48" s="28"/>
      <c r="AU48" s="1"/>
      <c r="AV48" s="13">
        <f>SUM(Tabel1[[#This Row],[Bez - doelgroep totaal]]+Tabel1[[#This Row],[Bez - Openbaar]]+Tabel1[[#This Row],[Bez - Foutparkeerders]]+Tabel1[[#This Row],[Bez - Obstakels]]+Tabel1[[#This Row],[Bez - Informeel]])</f>
        <v>2</v>
      </c>
      <c r="AW4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8" s="8">
        <f>IF(OR(Tabel1[[#This Row],[Situatie tijdens meetmoment]]="wegwerkzaamheden",Tabel1[[#This Row],[Situatie tijdens meetmoment]]="niet bereikbaar")," ",IFERROR((Tabel1[[#This Row],[Bez - Privaat]])/Tabel1[[#This Row],[Cap - Privaat]],IF( AND((Tabel1[[#This Row],[Bez - Privaat]])&gt;0,Tabel1[[#This Row],[Cap - Privaat]]=0),"  ","   ")))</f>
        <v>0.66666666666666663</v>
      </c>
      <c r="AY4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v>
      </c>
      <c r="AZ4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v>
      </c>
      <c r="BA4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v>
      </c>
      <c r="BB48" s="23">
        <f>IF(OR(Tabel1[[#This Row],[Situatie tijdens meetmoment]]="wegwerkzaamheden",Tabel1[[#This Row],[Situatie tijdens meetmoment]]="niet bereikbaar")," ",IFERROR(Tabel1[[#This Row],[Totale bezetting]]/Tabel1[[#This Row],[Totale capaciteit]],IF( AND(Tabel1[[#This Row],[Totale bezetting]]&gt;0,Tabel1[[#This Row],[Totale capaciteit]]=0),"  ","   ")))</f>
        <v>0.5</v>
      </c>
      <c r="BC48" s="4"/>
      <c r="BN48"/>
      <c r="BQ48" s="4"/>
      <c r="BR48" s="11"/>
      <c r="BS48" s="1"/>
      <c r="BU48"/>
      <c r="CF48" s="4"/>
    </row>
    <row r="49" spans="1:84" x14ac:dyDescent="0.25">
      <c r="A49" s="1" t="s">
        <v>92</v>
      </c>
      <c r="B49" s="1" t="s">
        <v>304</v>
      </c>
      <c r="C49" s="1" t="s">
        <v>418</v>
      </c>
      <c r="D49" s="1" t="s">
        <v>313</v>
      </c>
      <c r="E49" s="40">
        <v>45518</v>
      </c>
      <c r="F49" s="37" t="s">
        <v>302</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9" s="4">
        <f>Tabel1[[#This Row],[Totale openbare capaciteit]]+Tabel1[[#This Row],[Totale doelgroep capaciteit]]+Tabel1[[#This Row],[Cap - Informeel]]</f>
        <v>0</v>
      </c>
      <c r="Z49" s="30"/>
      <c r="AA49" s="33"/>
      <c r="AB49" s="30"/>
      <c r="AC49" s="30"/>
      <c r="AD49" s="30"/>
      <c r="AE49" s="30"/>
      <c r="AF49" s="30"/>
      <c r="AG49" s="30"/>
      <c r="AH49" s="4">
        <f>SUM(Tabel1[[#This Row],[Bez - Gehandicapten algemeen]:[Bez - Overig gereserveerd]])</f>
        <v>0</v>
      </c>
      <c r="AI49" s="30"/>
      <c r="AJ49" s="35"/>
      <c r="AK49" s="29">
        <v>5</v>
      </c>
      <c r="AL49" s="31" t="s">
        <v>393</v>
      </c>
      <c r="AM49" s="22">
        <f>SUM(Tabel1[[#This Row],[Bez - fout, canadees]:[Bez - fout, anders]])</f>
        <v>5</v>
      </c>
      <c r="AN49" s="30"/>
      <c r="AO49" s="30"/>
      <c r="AP49" s="30"/>
      <c r="AQ49" s="30"/>
      <c r="AR49" s="22">
        <f>SUM(Tabel1[[#This Row],[Bez - Obstakel, openbaar]:[Bez - Obstakel, doelgroep]])</f>
        <v>0</v>
      </c>
      <c r="AS49" s="28"/>
      <c r="AT49" s="28"/>
      <c r="AU49" s="1" t="s">
        <v>401</v>
      </c>
      <c r="AV49" s="13">
        <f>SUM(Tabel1[[#This Row],[Bez - doelgroep totaal]]+Tabel1[[#This Row],[Bez - Openbaar]]+Tabel1[[#This Row],[Bez - Foutparkeerders]]+Tabel1[[#This Row],[Bez - Obstakels]]+Tabel1[[#This Row],[Bez - Informeel]])</f>
        <v>5</v>
      </c>
      <c r="AW4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9"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9"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49"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49"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49"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49" s="4"/>
      <c r="BN49"/>
      <c r="BQ49" s="4"/>
      <c r="BR49" s="11"/>
      <c r="BS49" s="1"/>
      <c r="BU49"/>
      <c r="CF49" s="4"/>
    </row>
    <row r="50" spans="1:84" x14ac:dyDescent="0.25">
      <c r="A50" s="1" t="s">
        <v>92</v>
      </c>
      <c r="B50" s="1" t="s">
        <v>304</v>
      </c>
      <c r="C50" s="1" t="s">
        <v>418</v>
      </c>
      <c r="D50" s="1" t="s">
        <v>313</v>
      </c>
      <c r="E50" s="40">
        <v>45521</v>
      </c>
      <c r="F50" s="37" t="s">
        <v>303</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50" s="4">
        <f>Tabel1[[#This Row],[Totale openbare capaciteit]]+Tabel1[[#This Row],[Totale doelgroep capaciteit]]+Tabel1[[#This Row],[Cap - Informeel]]</f>
        <v>0</v>
      </c>
      <c r="Z50" s="30"/>
      <c r="AA50" s="30"/>
      <c r="AB50" s="30"/>
      <c r="AC50" s="30"/>
      <c r="AD50" s="30"/>
      <c r="AE50" s="30"/>
      <c r="AF50" s="30"/>
      <c r="AG50" s="30"/>
      <c r="AH50" s="4">
        <f>SUM(Tabel1[[#This Row],[Bez - Gehandicapten algemeen]:[Bez - Overig gereserveerd]])</f>
        <v>0</v>
      </c>
      <c r="AI50" s="30"/>
      <c r="AJ50" s="35"/>
      <c r="AK50" s="34">
        <v>4</v>
      </c>
      <c r="AL50" s="31" t="s">
        <v>393</v>
      </c>
      <c r="AM50" s="22">
        <f>SUM(Tabel1[[#This Row],[Bez - fout, canadees]:[Bez - fout, anders]])</f>
        <v>4</v>
      </c>
      <c r="AN50" s="30"/>
      <c r="AO50" s="30"/>
      <c r="AP50" s="30"/>
      <c r="AQ50" s="30"/>
      <c r="AR50" s="22">
        <f>SUM(Tabel1[[#This Row],[Bez - Obstakel, openbaar]:[Bez - Obstakel, doelgroep]])</f>
        <v>0</v>
      </c>
      <c r="AS50" s="28"/>
      <c r="AT50" s="28"/>
      <c r="AU50" s="1" t="s">
        <v>401</v>
      </c>
      <c r="AV50" s="13">
        <f>SUM(Tabel1[[#This Row],[Bez - doelgroep totaal]]+Tabel1[[#This Row],[Bez - Openbaar]]+Tabel1[[#This Row],[Bez - Foutparkeerders]]+Tabel1[[#This Row],[Bez - Obstakels]]+Tabel1[[#This Row],[Bez - Informeel]])</f>
        <v>4</v>
      </c>
      <c r="AW5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50"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50"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50"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50"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50"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50" s="4"/>
      <c r="BN50"/>
      <c r="BQ50" s="4"/>
      <c r="BR50" s="11"/>
      <c r="BS50" s="1"/>
      <c r="BU50"/>
      <c r="CF50" s="4"/>
    </row>
    <row r="51" spans="1:84" x14ac:dyDescent="0.25">
      <c r="A51" s="1" t="s">
        <v>93</v>
      </c>
      <c r="B51" s="1" t="s">
        <v>304</v>
      </c>
      <c r="C51" s="1" t="s">
        <v>418</v>
      </c>
      <c r="D51" s="1" t="s">
        <v>315</v>
      </c>
      <c r="E51" s="40">
        <v>45518</v>
      </c>
      <c r="F51" s="37" t="s">
        <v>302</v>
      </c>
      <c r="G51" s="4">
        <v>48</v>
      </c>
      <c r="H51" s="4">
        <v>0</v>
      </c>
      <c r="I51" s="4">
        <v>1</v>
      </c>
      <c r="J51" s="4">
        <v>0</v>
      </c>
      <c r="K51" s="4">
        <v>4</v>
      </c>
      <c r="L51" s="4">
        <v>0</v>
      </c>
      <c r="M51" s="4">
        <v>0</v>
      </c>
      <c r="N51" s="4">
        <v>0</v>
      </c>
      <c r="O51" s="4">
        <v>5</v>
      </c>
      <c r="P51" s="4">
        <v>0</v>
      </c>
      <c r="Q51" s="4">
        <v>0</v>
      </c>
      <c r="R51" s="4">
        <v>0</v>
      </c>
      <c r="S51" s="4">
        <v>0</v>
      </c>
      <c r="T51" s="4">
        <v>0</v>
      </c>
      <c r="U51" s="4">
        <v>0</v>
      </c>
      <c r="V51" s="4">
        <v>0</v>
      </c>
      <c r="W51" s="4">
        <v>0</v>
      </c>
      <c r="X5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51" s="4">
        <f>Tabel1[[#This Row],[Totale openbare capaciteit]]+Tabel1[[#This Row],[Totale doelgroep capaciteit]]+Tabel1[[#This Row],[Cap - Informeel]]</f>
        <v>53</v>
      </c>
      <c r="Z51" s="29">
        <v>29</v>
      </c>
      <c r="AA51" s="30"/>
      <c r="AB51" s="30"/>
      <c r="AC51" s="30"/>
      <c r="AD51" s="29">
        <v>1</v>
      </c>
      <c r="AE51" s="30"/>
      <c r="AF51" s="30"/>
      <c r="AG51" s="30"/>
      <c r="AH51" s="4">
        <f>SUM(Tabel1[[#This Row],[Bez - Gehandicapten algemeen]:[Bez - Overig gereserveerd]])</f>
        <v>1</v>
      </c>
      <c r="AI51" s="30"/>
      <c r="AJ51" s="35"/>
      <c r="AK51" s="35"/>
      <c r="AL51" s="31"/>
      <c r="AM51" s="22">
        <f>SUM(Tabel1[[#This Row],[Bez - fout, canadees]:[Bez - fout, anders]])</f>
        <v>0</v>
      </c>
      <c r="AN51" s="30"/>
      <c r="AO51" s="30"/>
      <c r="AP51" s="30"/>
      <c r="AQ51" s="30"/>
      <c r="AR51" s="22">
        <f>SUM(Tabel1[[#This Row],[Bez - Obstakel, openbaar]:[Bez - Obstakel, doelgroep]])</f>
        <v>0</v>
      </c>
      <c r="AS51" s="28"/>
      <c r="AT51" s="28"/>
      <c r="AU51" s="1"/>
      <c r="AV51" s="13">
        <f>SUM(Tabel1[[#This Row],[Bez - doelgroep totaal]]+Tabel1[[#This Row],[Bez - Openbaar]]+Tabel1[[#This Row],[Bez - Foutparkeerders]]+Tabel1[[#This Row],[Bez - Obstakels]]+Tabel1[[#This Row],[Bez - Informeel]])</f>
        <v>30</v>
      </c>
      <c r="AW51"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0.2</v>
      </c>
      <c r="AX51"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5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0.60416666666666663</v>
      </c>
      <c r="AZ5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0.60416666666666663</v>
      </c>
      <c r="BA5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0.56603773584905659</v>
      </c>
      <c r="BB51" s="23">
        <f>IF(OR(Tabel1[[#This Row],[Situatie tijdens meetmoment]]="wegwerkzaamheden",Tabel1[[#This Row],[Situatie tijdens meetmoment]]="niet bereikbaar")," ",IFERROR(Tabel1[[#This Row],[Totale bezetting]]/Tabel1[[#This Row],[Totale capaciteit]],IF( AND(Tabel1[[#This Row],[Totale bezetting]]&gt;0,Tabel1[[#This Row],[Totale capaciteit]]=0),"  ","   ")))</f>
        <v>0.56603773584905659</v>
      </c>
      <c r="BC51" s="4"/>
      <c r="BN51"/>
      <c r="BQ51" s="4"/>
      <c r="BR51" s="11"/>
      <c r="BS51" s="1"/>
      <c r="BU51"/>
      <c r="CF51" s="4"/>
    </row>
    <row r="52" spans="1:84" x14ac:dyDescent="0.25">
      <c r="A52" s="1" t="s">
        <v>93</v>
      </c>
      <c r="B52" s="1" t="s">
        <v>304</v>
      </c>
      <c r="C52" s="1" t="s">
        <v>418</v>
      </c>
      <c r="D52" s="1" t="s">
        <v>315</v>
      </c>
      <c r="E52" s="40">
        <v>45521</v>
      </c>
      <c r="F52" s="37" t="s">
        <v>303</v>
      </c>
      <c r="G52" s="4">
        <v>48</v>
      </c>
      <c r="H52" s="4">
        <v>0</v>
      </c>
      <c r="I52" s="4">
        <v>1</v>
      </c>
      <c r="J52" s="4">
        <v>0</v>
      </c>
      <c r="K52" s="4">
        <v>4</v>
      </c>
      <c r="L52" s="4">
        <v>0</v>
      </c>
      <c r="M52" s="4">
        <v>0</v>
      </c>
      <c r="N52" s="4">
        <v>0</v>
      </c>
      <c r="O52" s="4">
        <v>5</v>
      </c>
      <c r="P52" s="4">
        <v>0</v>
      </c>
      <c r="Q52" s="4">
        <v>0</v>
      </c>
      <c r="R52" s="4">
        <v>0</v>
      </c>
      <c r="S52" s="4">
        <v>0</v>
      </c>
      <c r="T52" s="4">
        <v>0</v>
      </c>
      <c r="U52" s="4">
        <v>0</v>
      </c>
      <c r="V52" s="4">
        <v>0</v>
      </c>
      <c r="W52" s="4">
        <v>0</v>
      </c>
      <c r="X5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52" s="4">
        <f>Tabel1[[#This Row],[Totale openbare capaciteit]]+Tabel1[[#This Row],[Totale doelgroep capaciteit]]+Tabel1[[#This Row],[Cap - Informeel]]</f>
        <v>53</v>
      </c>
      <c r="Z52" s="30">
        <v>44</v>
      </c>
      <c r="AA52" s="30"/>
      <c r="AB52" s="29"/>
      <c r="AC52" s="30"/>
      <c r="AD52" s="29">
        <v>1</v>
      </c>
      <c r="AE52" s="30"/>
      <c r="AF52" s="30"/>
      <c r="AG52" s="30"/>
      <c r="AH52" s="4">
        <f>SUM(Tabel1[[#This Row],[Bez - Gehandicapten algemeen]:[Bez - Overig gereserveerd]])</f>
        <v>1</v>
      </c>
      <c r="AI52" s="30"/>
      <c r="AJ52" s="35"/>
      <c r="AK52" s="35"/>
      <c r="AL52" s="31"/>
      <c r="AM52" s="22">
        <f>SUM(Tabel1[[#This Row],[Bez - fout, canadees]:[Bez - fout, anders]])</f>
        <v>0</v>
      </c>
      <c r="AN52" s="30"/>
      <c r="AO52" s="30"/>
      <c r="AP52" s="30"/>
      <c r="AQ52" s="30"/>
      <c r="AR52" s="22">
        <f>SUM(Tabel1[[#This Row],[Bez - Obstakel, openbaar]:[Bez - Obstakel, doelgroep]])</f>
        <v>0</v>
      </c>
      <c r="AS52" s="28"/>
      <c r="AT52" s="28"/>
      <c r="AU52" s="1"/>
      <c r="AV52" s="13">
        <f>SUM(Tabel1[[#This Row],[Bez - doelgroep totaal]]+Tabel1[[#This Row],[Bez - Openbaar]]+Tabel1[[#This Row],[Bez - Foutparkeerders]]+Tabel1[[#This Row],[Bez - Obstakels]]+Tabel1[[#This Row],[Bez - Informeel]])</f>
        <v>45</v>
      </c>
      <c r="AW52"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0.2</v>
      </c>
      <c r="AX5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5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0.91666666666666663</v>
      </c>
      <c r="AZ5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0.91666666666666663</v>
      </c>
      <c r="BA5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0.84905660377358494</v>
      </c>
      <c r="BB52" s="23">
        <f>IF(OR(Tabel1[[#This Row],[Situatie tijdens meetmoment]]="wegwerkzaamheden",Tabel1[[#This Row],[Situatie tijdens meetmoment]]="niet bereikbaar")," ",IFERROR(Tabel1[[#This Row],[Totale bezetting]]/Tabel1[[#This Row],[Totale capaciteit]],IF( AND(Tabel1[[#This Row],[Totale bezetting]]&gt;0,Tabel1[[#This Row],[Totale capaciteit]]=0),"  ","   ")))</f>
        <v>0.84905660377358494</v>
      </c>
      <c r="BC52" s="4"/>
      <c r="BN52"/>
      <c r="BQ52" s="4"/>
      <c r="BR52" s="11"/>
      <c r="BS52" s="1"/>
      <c r="BU52"/>
      <c r="CF52" s="4"/>
    </row>
    <row r="53" spans="1:84" x14ac:dyDescent="0.25">
      <c r="A53" s="1" t="s">
        <v>94</v>
      </c>
      <c r="B53" s="1" t="s">
        <v>304</v>
      </c>
      <c r="C53" s="1" t="s">
        <v>418</v>
      </c>
      <c r="D53" s="1" t="s">
        <v>316</v>
      </c>
      <c r="E53" s="40">
        <v>45518</v>
      </c>
      <c r="F53" s="37" t="s">
        <v>302</v>
      </c>
      <c r="G53" s="4">
        <v>12</v>
      </c>
      <c r="H53" s="4">
        <v>0</v>
      </c>
      <c r="I53" s="4">
        <v>0</v>
      </c>
      <c r="J53" s="4">
        <v>0</v>
      </c>
      <c r="K53" s="4">
        <v>0</v>
      </c>
      <c r="L53" s="4">
        <v>0</v>
      </c>
      <c r="M53" s="4">
        <v>0</v>
      </c>
      <c r="N53" s="4">
        <v>0</v>
      </c>
      <c r="O53" s="4">
        <v>0</v>
      </c>
      <c r="P53" s="4">
        <v>0</v>
      </c>
      <c r="Q53" s="4">
        <v>0</v>
      </c>
      <c r="R53" s="4">
        <v>0</v>
      </c>
      <c r="S53" s="4">
        <v>0</v>
      </c>
      <c r="T53" s="4">
        <v>0</v>
      </c>
      <c r="U53" s="4">
        <v>0</v>
      </c>
      <c r="V53" s="4">
        <v>0</v>
      </c>
      <c r="W53" s="4">
        <v>0</v>
      </c>
      <c r="X5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53" s="4">
        <f>Tabel1[[#This Row],[Totale openbare capaciteit]]+Tabel1[[#This Row],[Totale doelgroep capaciteit]]+Tabel1[[#This Row],[Cap - Informeel]]</f>
        <v>12</v>
      </c>
      <c r="Z53" s="29">
        <v>12</v>
      </c>
      <c r="AA53" s="30"/>
      <c r="AB53" s="30"/>
      <c r="AC53" s="30"/>
      <c r="AD53" s="30"/>
      <c r="AE53" s="30"/>
      <c r="AF53" s="30"/>
      <c r="AG53" s="30"/>
      <c r="AH53" s="4">
        <f>SUM(Tabel1[[#This Row],[Bez - Gehandicapten algemeen]:[Bez - Overig gereserveerd]])</f>
        <v>0</v>
      </c>
      <c r="AI53" s="30"/>
      <c r="AJ53" s="35"/>
      <c r="AK53" s="35"/>
      <c r="AL53" s="31"/>
      <c r="AM53" s="22">
        <f>SUM(Tabel1[[#This Row],[Bez - fout, canadees]:[Bez - fout, anders]])</f>
        <v>0</v>
      </c>
      <c r="AN53" s="30"/>
      <c r="AO53" s="30"/>
      <c r="AP53" s="30"/>
      <c r="AQ53" s="30"/>
      <c r="AR53" s="22">
        <f>SUM(Tabel1[[#This Row],[Bez - Obstakel, openbaar]:[Bez - Obstakel, doelgroep]])</f>
        <v>0</v>
      </c>
      <c r="AS53" s="28"/>
      <c r="AT53" s="28"/>
      <c r="AU53" s="1"/>
      <c r="AV53" s="13">
        <f>SUM(Tabel1[[#This Row],[Bez - doelgroep totaal]]+Tabel1[[#This Row],[Bez - Openbaar]]+Tabel1[[#This Row],[Bez - Foutparkeerders]]+Tabel1[[#This Row],[Bez - Obstakels]]+Tabel1[[#This Row],[Bez - Informeel]])</f>
        <v>12</v>
      </c>
      <c r="AW5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5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5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5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5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53" s="23">
        <f>IF(OR(Tabel1[[#This Row],[Situatie tijdens meetmoment]]="wegwerkzaamheden",Tabel1[[#This Row],[Situatie tijdens meetmoment]]="niet bereikbaar")," ",IFERROR(Tabel1[[#This Row],[Totale bezetting]]/Tabel1[[#This Row],[Totale capaciteit]],IF( AND(Tabel1[[#This Row],[Totale bezetting]]&gt;0,Tabel1[[#This Row],[Totale capaciteit]]=0),"  ","   ")))</f>
        <v>1</v>
      </c>
      <c r="BC53" s="4"/>
      <c r="BN53"/>
      <c r="BQ53" s="4"/>
      <c r="BR53" s="11"/>
      <c r="BS53" s="1"/>
      <c r="BU53"/>
      <c r="CF53" s="4"/>
    </row>
    <row r="54" spans="1:84" x14ac:dyDescent="0.25">
      <c r="A54" s="1" t="s">
        <v>94</v>
      </c>
      <c r="B54" s="1" t="s">
        <v>304</v>
      </c>
      <c r="C54" s="1" t="s">
        <v>418</v>
      </c>
      <c r="D54" s="1" t="s">
        <v>316</v>
      </c>
      <c r="E54" s="40">
        <v>45521</v>
      </c>
      <c r="F54" s="37" t="s">
        <v>303</v>
      </c>
      <c r="G54" s="4">
        <v>12</v>
      </c>
      <c r="H54" s="4">
        <v>0</v>
      </c>
      <c r="I54" s="4">
        <v>0</v>
      </c>
      <c r="J54" s="4">
        <v>0</v>
      </c>
      <c r="K54" s="4">
        <v>0</v>
      </c>
      <c r="L54" s="4">
        <v>0</v>
      </c>
      <c r="M54" s="4">
        <v>0</v>
      </c>
      <c r="N54" s="4">
        <v>0</v>
      </c>
      <c r="O54" s="4">
        <v>0</v>
      </c>
      <c r="P54" s="4">
        <v>0</v>
      </c>
      <c r="Q54" s="4">
        <v>0</v>
      </c>
      <c r="R54" s="4">
        <v>0</v>
      </c>
      <c r="S54" s="4">
        <v>0</v>
      </c>
      <c r="T54" s="4">
        <v>0</v>
      </c>
      <c r="U54" s="4">
        <v>0</v>
      </c>
      <c r="V54" s="4">
        <v>0</v>
      </c>
      <c r="W54" s="4">
        <v>0</v>
      </c>
      <c r="X5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54" s="4">
        <f>Tabel1[[#This Row],[Totale openbare capaciteit]]+Tabel1[[#This Row],[Totale doelgroep capaciteit]]+Tabel1[[#This Row],[Cap - Informeel]]</f>
        <v>12</v>
      </c>
      <c r="Z54" s="29">
        <v>7</v>
      </c>
      <c r="AA54" s="30"/>
      <c r="AB54" s="30"/>
      <c r="AC54" s="29"/>
      <c r="AD54" s="30"/>
      <c r="AE54" s="30"/>
      <c r="AF54" s="30"/>
      <c r="AG54" s="30"/>
      <c r="AH54" s="4">
        <f>SUM(Tabel1[[#This Row],[Bez - Gehandicapten algemeen]:[Bez - Overig gereserveerd]])</f>
        <v>0</v>
      </c>
      <c r="AI54" s="30"/>
      <c r="AJ54" s="35"/>
      <c r="AK54" s="35"/>
      <c r="AL54" s="31"/>
      <c r="AM54" s="22">
        <f>SUM(Tabel1[[#This Row],[Bez - fout, canadees]:[Bez - fout, anders]])</f>
        <v>0</v>
      </c>
      <c r="AN54" s="30"/>
      <c r="AO54" s="30"/>
      <c r="AP54" s="30"/>
      <c r="AQ54" s="30"/>
      <c r="AR54" s="22">
        <f>SUM(Tabel1[[#This Row],[Bez - Obstakel, openbaar]:[Bez - Obstakel, doelgroep]])</f>
        <v>0</v>
      </c>
      <c r="AS54" s="28"/>
      <c r="AT54" s="28"/>
      <c r="AU54" s="1"/>
      <c r="AV54" s="13">
        <f>SUM(Tabel1[[#This Row],[Bez - doelgroep totaal]]+Tabel1[[#This Row],[Bez - Openbaar]]+Tabel1[[#This Row],[Bez - Foutparkeerders]]+Tabel1[[#This Row],[Bez - Obstakels]]+Tabel1[[#This Row],[Bez - Informeel]])</f>
        <v>7</v>
      </c>
      <c r="AW5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5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5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0.58333333333333337</v>
      </c>
      <c r="AZ5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0.58333333333333337</v>
      </c>
      <c r="BA5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0.58333333333333337</v>
      </c>
      <c r="BB54" s="23">
        <f>IF(OR(Tabel1[[#This Row],[Situatie tijdens meetmoment]]="wegwerkzaamheden",Tabel1[[#This Row],[Situatie tijdens meetmoment]]="niet bereikbaar")," ",IFERROR(Tabel1[[#This Row],[Totale bezetting]]/Tabel1[[#This Row],[Totale capaciteit]],IF( AND(Tabel1[[#This Row],[Totale bezetting]]&gt;0,Tabel1[[#This Row],[Totale capaciteit]]=0),"  ","   ")))</f>
        <v>0.58333333333333337</v>
      </c>
      <c r="BC54" s="4"/>
      <c r="BN54"/>
      <c r="BQ54" s="4"/>
      <c r="BR54" s="11"/>
      <c r="BS54" s="1"/>
      <c r="BU54"/>
      <c r="CF54" s="4"/>
    </row>
    <row r="55" spans="1:84" x14ac:dyDescent="0.25">
      <c r="A55" s="1" t="s">
        <v>95</v>
      </c>
      <c r="B55" s="1" t="s">
        <v>304</v>
      </c>
      <c r="C55" s="1" t="s">
        <v>420</v>
      </c>
      <c r="D55" s="1" t="s">
        <v>307</v>
      </c>
      <c r="E55" s="40">
        <v>45518</v>
      </c>
      <c r="F55" s="37" t="s">
        <v>302</v>
      </c>
      <c r="G55" s="4">
        <v>57</v>
      </c>
      <c r="H55" s="4">
        <v>0</v>
      </c>
      <c r="I55" s="4">
        <v>2</v>
      </c>
      <c r="J55" s="4">
        <v>0</v>
      </c>
      <c r="K55" s="4">
        <v>0</v>
      </c>
      <c r="L55" s="4">
        <v>0</v>
      </c>
      <c r="M55" s="4">
        <v>0</v>
      </c>
      <c r="N55" s="4">
        <v>0</v>
      </c>
      <c r="O55" s="4">
        <v>2</v>
      </c>
      <c r="P55" s="4">
        <v>0</v>
      </c>
      <c r="Q55" s="4">
        <v>0</v>
      </c>
      <c r="R55" s="4">
        <v>0</v>
      </c>
      <c r="S55" s="4">
        <v>0</v>
      </c>
      <c r="T55" s="4">
        <v>0</v>
      </c>
      <c r="U55" s="4">
        <v>0</v>
      </c>
      <c r="V55" s="4">
        <v>0</v>
      </c>
      <c r="W55" s="4">
        <v>0</v>
      </c>
      <c r="X5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55" s="4">
        <f>Tabel1[[#This Row],[Totale openbare capaciteit]]+Tabel1[[#This Row],[Totale doelgroep capaciteit]]+Tabel1[[#This Row],[Cap - Informeel]]</f>
        <v>59</v>
      </c>
      <c r="Z55" s="29">
        <v>8</v>
      </c>
      <c r="AA55" s="30"/>
      <c r="AB55" s="30"/>
      <c r="AC55" s="30"/>
      <c r="AD55" s="30"/>
      <c r="AE55" s="30"/>
      <c r="AF55" s="30"/>
      <c r="AG55" s="30"/>
      <c r="AH55" s="4">
        <f>SUM(Tabel1[[#This Row],[Bez - Gehandicapten algemeen]:[Bez - Overig gereserveerd]])</f>
        <v>0</v>
      </c>
      <c r="AI55" s="30"/>
      <c r="AJ55" s="35"/>
      <c r="AK55" s="35"/>
      <c r="AL55" s="31"/>
      <c r="AM55" s="22">
        <f>SUM(Tabel1[[#This Row],[Bez - fout, canadees]:[Bez - fout, anders]])</f>
        <v>0</v>
      </c>
      <c r="AN55" s="30"/>
      <c r="AO55" s="30"/>
      <c r="AP55" s="30"/>
      <c r="AQ55" s="30"/>
      <c r="AR55" s="22">
        <f>SUM(Tabel1[[#This Row],[Bez - Obstakel, openbaar]:[Bez - Obstakel, doelgroep]])</f>
        <v>0</v>
      </c>
      <c r="AS55" s="28"/>
      <c r="AT55" s="28"/>
      <c r="AU55" s="1"/>
      <c r="AV55" s="13">
        <f>SUM(Tabel1[[#This Row],[Bez - doelgroep totaal]]+Tabel1[[#This Row],[Bez - Openbaar]]+Tabel1[[#This Row],[Bez - Foutparkeerders]]+Tabel1[[#This Row],[Bez - Obstakels]]+Tabel1[[#This Row],[Bez - Informeel]])</f>
        <v>8</v>
      </c>
      <c r="AW55"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5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5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0.14035087719298245</v>
      </c>
      <c r="AZ5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0.14035087719298245</v>
      </c>
      <c r="BA5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0.13559322033898305</v>
      </c>
      <c r="BB55" s="23">
        <f>IF(OR(Tabel1[[#This Row],[Situatie tijdens meetmoment]]="wegwerkzaamheden",Tabel1[[#This Row],[Situatie tijdens meetmoment]]="niet bereikbaar")," ",IFERROR(Tabel1[[#This Row],[Totale bezetting]]/Tabel1[[#This Row],[Totale capaciteit]],IF( AND(Tabel1[[#This Row],[Totale bezetting]]&gt;0,Tabel1[[#This Row],[Totale capaciteit]]=0),"  ","   ")))</f>
        <v>0.13559322033898305</v>
      </c>
      <c r="BC55" s="4"/>
      <c r="BN55"/>
      <c r="BQ55" s="4"/>
      <c r="BR55" s="11"/>
      <c r="BS55" s="1"/>
      <c r="BU55"/>
      <c r="CF55" s="4"/>
    </row>
    <row r="56" spans="1:84" x14ac:dyDescent="0.25">
      <c r="A56" s="1" t="s">
        <v>95</v>
      </c>
      <c r="B56" s="1" t="s">
        <v>304</v>
      </c>
      <c r="C56" s="1" t="s">
        <v>420</v>
      </c>
      <c r="D56" s="1" t="s">
        <v>307</v>
      </c>
      <c r="E56" s="40">
        <v>45521</v>
      </c>
      <c r="F56" s="37" t="s">
        <v>303</v>
      </c>
      <c r="G56" s="4">
        <v>57</v>
      </c>
      <c r="H56" s="4">
        <v>0</v>
      </c>
      <c r="I56" s="4">
        <v>2</v>
      </c>
      <c r="J56" s="4">
        <v>0</v>
      </c>
      <c r="K56" s="4">
        <v>0</v>
      </c>
      <c r="L56" s="4">
        <v>0</v>
      </c>
      <c r="M56" s="4">
        <v>0</v>
      </c>
      <c r="N56" s="4">
        <v>0</v>
      </c>
      <c r="O56" s="4">
        <v>2</v>
      </c>
      <c r="P56" s="4">
        <v>0</v>
      </c>
      <c r="Q56" s="4">
        <v>0</v>
      </c>
      <c r="R56" s="4">
        <v>0</v>
      </c>
      <c r="S56" s="4">
        <v>0</v>
      </c>
      <c r="T56" s="4">
        <v>0</v>
      </c>
      <c r="U56" s="4">
        <v>0</v>
      </c>
      <c r="V56" s="4">
        <v>0</v>
      </c>
      <c r="W56" s="4">
        <v>0</v>
      </c>
      <c r="X5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56" s="4">
        <f>Tabel1[[#This Row],[Totale openbare capaciteit]]+Tabel1[[#This Row],[Totale doelgroep capaciteit]]+Tabel1[[#This Row],[Cap - Informeel]]</f>
        <v>59</v>
      </c>
      <c r="Z56" s="29">
        <v>41</v>
      </c>
      <c r="AA56" s="30"/>
      <c r="AB56" s="30"/>
      <c r="AC56" s="30"/>
      <c r="AD56" s="30"/>
      <c r="AE56" s="30"/>
      <c r="AF56" s="30"/>
      <c r="AG56" s="30"/>
      <c r="AH56" s="4">
        <f>SUM(Tabel1[[#This Row],[Bez - Gehandicapten algemeen]:[Bez - Overig gereserveerd]])</f>
        <v>0</v>
      </c>
      <c r="AI56" s="30"/>
      <c r="AJ56" s="35"/>
      <c r="AK56" s="35"/>
      <c r="AL56" s="31"/>
      <c r="AM56" s="22">
        <f>SUM(Tabel1[[#This Row],[Bez - fout, canadees]:[Bez - fout, anders]])</f>
        <v>0</v>
      </c>
      <c r="AN56" s="30"/>
      <c r="AO56" s="30"/>
      <c r="AP56" s="30"/>
      <c r="AQ56" s="30"/>
      <c r="AR56" s="22">
        <f>SUM(Tabel1[[#This Row],[Bez - Obstakel, openbaar]:[Bez - Obstakel, doelgroep]])</f>
        <v>0</v>
      </c>
      <c r="AS56" s="28"/>
      <c r="AT56" s="28"/>
      <c r="AU56" s="1"/>
      <c r="AV56" s="13">
        <f>SUM(Tabel1[[#This Row],[Bez - doelgroep totaal]]+Tabel1[[#This Row],[Bez - Openbaar]]+Tabel1[[#This Row],[Bez - Foutparkeerders]]+Tabel1[[#This Row],[Bez - Obstakels]]+Tabel1[[#This Row],[Bez - Informeel]])</f>
        <v>41</v>
      </c>
      <c r="AW56"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5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5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0.7192982456140351</v>
      </c>
      <c r="AZ5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0.7192982456140351</v>
      </c>
      <c r="BA5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0.69491525423728817</v>
      </c>
      <c r="BB56" s="23">
        <f>IF(OR(Tabel1[[#This Row],[Situatie tijdens meetmoment]]="wegwerkzaamheden",Tabel1[[#This Row],[Situatie tijdens meetmoment]]="niet bereikbaar")," ",IFERROR(Tabel1[[#This Row],[Totale bezetting]]/Tabel1[[#This Row],[Totale capaciteit]],IF( AND(Tabel1[[#This Row],[Totale bezetting]]&gt;0,Tabel1[[#This Row],[Totale capaciteit]]=0),"  ","   ")))</f>
        <v>0.69491525423728817</v>
      </c>
      <c r="BC56" s="4"/>
      <c r="BN56"/>
      <c r="BQ56" s="4"/>
      <c r="BR56" s="11"/>
      <c r="BS56" s="1"/>
      <c r="BU56"/>
      <c r="CF56" s="4"/>
    </row>
    <row r="57" spans="1:84" x14ac:dyDescent="0.25">
      <c r="A57" s="1" t="s">
        <v>96</v>
      </c>
      <c r="B57" s="1" t="s">
        <v>304</v>
      </c>
      <c r="C57" s="1" t="s">
        <v>418</v>
      </c>
      <c r="D57" s="1" t="s">
        <v>317</v>
      </c>
      <c r="E57" s="40">
        <v>45518</v>
      </c>
      <c r="F57" s="37" t="s">
        <v>302</v>
      </c>
      <c r="G57" s="4">
        <v>6</v>
      </c>
      <c r="H57" s="4">
        <v>0</v>
      </c>
      <c r="I57" s="4">
        <v>0</v>
      </c>
      <c r="J57" s="4">
        <v>0</v>
      </c>
      <c r="K57" s="4">
        <v>0</v>
      </c>
      <c r="L57" s="4">
        <v>0</v>
      </c>
      <c r="M57" s="4">
        <v>0</v>
      </c>
      <c r="N57" s="4">
        <v>0</v>
      </c>
      <c r="O57" s="4">
        <v>0</v>
      </c>
      <c r="P57" s="4">
        <v>0</v>
      </c>
      <c r="Q57" s="4">
        <v>0</v>
      </c>
      <c r="R57" s="4">
        <v>0</v>
      </c>
      <c r="S57" s="4">
        <v>0</v>
      </c>
      <c r="T57" s="4">
        <v>0</v>
      </c>
      <c r="U57" s="4">
        <v>0</v>
      </c>
      <c r="V57" s="4">
        <v>0</v>
      </c>
      <c r="W57" s="4">
        <v>0</v>
      </c>
      <c r="X5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57" s="4">
        <f>Tabel1[[#This Row],[Totale openbare capaciteit]]+Tabel1[[#This Row],[Totale doelgroep capaciteit]]+Tabel1[[#This Row],[Cap - Informeel]]</f>
        <v>6</v>
      </c>
      <c r="Z57" s="29">
        <v>8</v>
      </c>
      <c r="AA57" s="30"/>
      <c r="AB57" s="30"/>
      <c r="AC57" s="30"/>
      <c r="AD57" s="30"/>
      <c r="AE57" s="30"/>
      <c r="AF57" s="30"/>
      <c r="AG57" s="30"/>
      <c r="AH57" s="4">
        <f>SUM(Tabel1[[#This Row],[Bez - Gehandicapten algemeen]:[Bez - Overig gereserveerd]])</f>
        <v>0</v>
      </c>
      <c r="AI57" s="30"/>
      <c r="AJ57" s="35"/>
      <c r="AK57" s="34">
        <v>1</v>
      </c>
      <c r="AL57" s="31" t="s">
        <v>391</v>
      </c>
      <c r="AM57" s="22">
        <f>SUM(Tabel1[[#This Row],[Bez - fout, canadees]:[Bez - fout, anders]])</f>
        <v>1</v>
      </c>
      <c r="AN57" s="30"/>
      <c r="AO57" s="30"/>
      <c r="AP57" s="30"/>
      <c r="AQ57" s="30"/>
      <c r="AR57" s="22">
        <f>SUM(Tabel1[[#This Row],[Bez - Obstakel, openbaar]:[Bez - Obstakel, doelgroep]])</f>
        <v>0</v>
      </c>
      <c r="AS57" s="28"/>
      <c r="AT57" s="28"/>
      <c r="AU57" s="1" t="s">
        <v>403</v>
      </c>
      <c r="AV57" s="13">
        <f>SUM(Tabel1[[#This Row],[Bez - doelgroep totaal]]+Tabel1[[#This Row],[Bez - Openbaar]]+Tabel1[[#This Row],[Bez - Foutparkeerders]]+Tabel1[[#This Row],[Bez - Obstakels]]+Tabel1[[#This Row],[Bez - Informeel]])</f>
        <v>9</v>
      </c>
      <c r="AW5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57"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5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1.3333333333333333</v>
      </c>
      <c r="AZ5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1.5</v>
      </c>
      <c r="BA5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1.5</v>
      </c>
      <c r="BB57" s="23">
        <f>IF(OR(Tabel1[[#This Row],[Situatie tijdens meetmoment]]="wegwerkzaamheden",Tabel1[[#This Row],[Situatie tijdens meetmoment]]="niet bereikbaar")," ",IFERROR(Tabel1[[#This Row],[Totale bezetting]]/Tabel1[[#This Row],[Totale capaciteit]],IF( AND(Tabel1[[#This Row],[Totale bezetting]]&gt;0,Tabel1[[#This Row],[Totale capaciteit]]=0),"  ","   ")))</f>
        <v>1.5</v>
      </c>
      <c r="BC57" s="4"/>
      <c r="BN57"/>
      <c r="BQ57" s="4"/>
      <c r="BR57" s="11"/>
      <c r="BS57" s="1"/>
      <c r="BU57"/>
      <c r="CF57" s="4"/>
    </row>
    <row r="58" spans="1:84" x14ac:dyDescent="0.25">
      <c r="A58" s="1" t="s">
        <v>96</v>
      </c>
      <c r="B58" s="1" t="s">
        <v>304</v>
      </c>
      <c r="C58" s="1" t="s">
        <v>418</v>
      </c>
      <c r="D58" s="1" t="s">
        <v>317</v>
      </c>
      <c r="E58" s="40">
        <v>45521</v>
      </c>
      <c r="F58" s="37" t="s">
        <v>303</v>
      </c>
      <c r="G58" s="4">
        <v>6</v>
      </c>
      <c r="H58" s="4">
        <v>0</v>
      </c>
      <c r="I58" s="4">
        <v>0</v>
      </c>
      <c r="J58" s="4">
        <v>0</v>
      </c>
      <c r="K58" s="4">
        <v>0</v>
      </c>
      <c r="L58" s="4">
        <v>0</v>
      </c>
      <c r="M58" s="4">
        <v>0</v>
      </c>
      <c r="N58" s="4">
        <v>0</v>
      </c>
      <c r="O58" s="4">
        <v>0</v>
      </c>
      <c r="P58" s="4">
        <v>0</v>
      </c>
      <c r="Q58" s="4">
        <v>0</v>
      </c>
      <c r="R58" s="4">
        <v>0</v>
      </c>
      <c r="S58" s="4">
        <v>0</v>
      </c>
      <c r="T58" s="4">
        <v>0</v>
      </c>
      <c r="U58" s="4">
        <v>0</v>
      </c>
      <c r="V58" s="4">
        <v>0</v>
      </c>
      <c r="W58" s="4">
        <v>0</v>
      </c>
      <c r="X5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58" s="4">
        <f>Tabel1[[#This Row],[Totale openbare capaciteit]]+Tabel1[[#This Row],[Totale doelgroep capaciteit]]+Tabel1[[#This Row],[Cap - Informeel]]</f>
        <v>6</v>
      </c>
      <c r="Z58" s="29">
        <v>6</v>
      </c>
      <c r="AA58" s="30"/>
      <c r="AB58" s="30"/>
      <c r="AC58" s="30"/>
      <c r="AD58" s="30"/>
      <c r="AE58" s="30"/>
      <c r="AF58" s="30"/>
      <c r="AG58" s="30"/>
      <c r="AH58" s="4">
        <f>SUM(Tabel1[[#This Row],[Bez - Gehandicapten algemeen]:[Bez - Overig gereserveerd]])</f>
        <v>0</v>
      </c>
      <c r="AI58" s="30"/>
      <c r="AJ58" s="35"/>
      <c r="AK58" s="34">
        <v>1</v>
      </c>
      <c r="AL58" s="31" t="s">
        <v>391</v>
      </c>
      <c r="AM58" s="22">
        <f>SUM(Tabel1[[#This Row],[Bez - fout, canadees]:[Bez - fout, anders]])</f>
        <v>1</v>
      </c>
      <c r="AN58" s="30"/>
      <c r="AO58" s="30"/>
      <c r="AP58" s="30"/>
      <c r="AQ58" s="30"/>
      <c r="AR58" s="22">
        <f>SUM(Tabel1[[#This Row],[Bez - Obstakel, openbaar]:[Bez - Obstakel, doelgroep]])</f>
        <v>0</v>
      </c>
      <c r="AS58" s="28"/>
      <c r="AT58" s="28"/>
      <c r="AU58" s="1" t="s">
        <v>401</v>
      </c>
      <c r="AV58" s="13">
        <f>SUM(Tabel1[[#This Row],[Bez - doelgroep totaal]]+Tabel1[[#This Row],[Bez - Openbaar]]+Tabel1[[#This Row],[Bez - Foutparkeerders]]+Tabel1[[#This Row],[Bez - Obstakels]]+Tabel1[[#This Row],[Bez - Informeel]])</f>
        <v>7</v>
      </c>
      <c r="AW5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58"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5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5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1.1666666666666667</v>
      </c>
      <c r="BA5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1.1666666666666667</v>
      </c>
      <c r="BB58" s="23">
        <f>IF(OR(Tabel1[[#This Row],[Situatie tijdens meetmoment]]="wegwerkzaamheden",Tabel1[[#This Row],[Situatie tijdens meetmoment]]="niet bereikbaar")," ",IFERROR(Tabel1[[#This Row],[Totale bezetting]]/Tabel1[[#This Row],[Totale capaciteit]],IF( AND(Tabel1[[#This Row],[Totale bezetting]]&gt;0,Tabel1[[#This Row],[Totale capaciteit]]=0),"  ","   ")))</f>
        <v>1.1666666666666667</v>
      </c>
      <c r="BC58" s="4"/>
      <c r="BN58"/>
      <c r="BQ58" s="4"/>
      <c r="BR58" s="11"/>
      <c r="BS58" s="1"/>
      <c r="BU58"/>
      <c r="CF58" s="4"/>
    </row>
    <row r="59" spans="1:84" x14ac:dyDescent="0.25">
      <c r="A59" s="1" t="s">
        <v>97</v>
      </c>
      <c r="B59" s="1" t="s">
        <v>304</v>
      </c>
      <c r="C59" s="1" t="s">
        <v>418</v>
      </c>
      <c r="D59" s="1" t="s">
        <v>318</v>
      </c>
      <c r="E59" s="40">
        <v>45518</v>
      </c>
      <c r="F59" s="37" t="s">
        <v>302</v>
      </c>
      <c r="G59" s="4">
        <v>13</v>
      </c>
      <c r="H59" s="4">
        <v>0</v>
      </c>
      <c r="I59" s="4">
        <v>0</v>
      </c>
      <c r="J59" s="4">
        <v>0</v>
      </c>
      <c r="K59" s="4">
        <v>0</v>
      </c>
      <c r="L59" s="4">
        <v>0</v>
      </c>
      <c r="M59" s="4">
        <v>0</v>
      </c>
      <c r="N59" s="4">
        <v>0</v>
      </c>
      <c r="O59" s="4">
        <v>0</v>
      </c>
      <c r="P59" s="4">
        <v>0</v>
      </c>
      <c r="Q59" s="4">
        <v>0</v>
      </c>
      <c r="R59" s="4">
        <v>0</v>
      </c>
      <c r="S59" s="4">
        <v>0</v>
      </c>
      <c r="T59" s="4">
        <v>1</v>
      </c>
      <c r="U59" s="4">
        <v>0</v>
      </c>
      <c r="V59" s="4">
        <v>0</v>
      </c>
      <c r="W59" s="4">
        <v>0</v>
      </c>
      <c r="X5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59" s="4">
        <f>Tabel1[[#This Row],[Totale openbare capaciteit]]+Tabel1[[#This Row],[Totale doelgroep capaciteit]]+Tabel1[[#This Row],[Cap - Informeel]]</f>
        <v>13</v>
      </c>
      <c r="Z59" s="29">
        <v>10</v>
      </c>
      <c r="AA59" s="30"/>
      <c r="AB59" s="30"/>
      <c r="AC59" s="30"/>
      <c r="AD59" s="30"/>
      <c r="AE59" s="30"/>
      <c r="AF59" s="30"/>
      <c r="AG59" s="30"/>
      <c r="AH59" s="4">
        <f>SUM(Tabel1[[#This Row],[Bez - Gehandicapten algemeen]:[Bez - Overig gereserveerd]])</f>
        <v>0</v>
      </c>
      <c r="AI59" s="29">
        <v>1</v>
      </c>
      <c r="AJ59" s="35"/>
      <c r="AK59" s="35"/>
      <c r="AL59" s="31"/>
      <c r="AM59" s="22">
        <f>SUM(Tabel1[[#This Row],[Bez - fout, canadees]:[Bez - fout, anders]])</f>
        <v>0</v>
      </c>
      <c r="AN59" s="30"/>
      <c r="AO59" s="30"/>
      <c r="AP59" s="30"/>
      <c r="AQ59" s="30"/>
      <c r="AR59" s="22">
        <f>SUM(Tabel1[[#This Row],[Bez - Obstakel, openbaar]:[Bez - Obstakel, doelgroep]])</f>
        <v>0</v>
      </c>
      <c r="AS59" s="28"/>
      <c r="AT59" s="28"/>
      <c r="AU59" s="1"/>
      <c r="AV59" s="13">
        <f>SUM(Tabel1[[#This Row],[Bez - doelgroep totaal]]+Tabel1[[#This Row],[Bez - Openbaar]]+Tabel1[[#This Row],[Bez - Foutparkeerders]]+Tabel1[[#This Row],[Bez - Obstakels]]+Tabel1[[#This Row],[Bez - Informeel]])</f>
        <v>10</v>
      </c>
      <c r="AW5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59" s="8">
        <f>IF(OR(Tabel1[[#This Row],[Situatie tijdens meetmoment]]="wegwerkzaamheden",Tabel1[[#This Row],[Situatie tijdens meetmoment]]="niet bereikbaar")," ",IFERROR((Tabel1[[#This Row],[Bez - Privaat]])/Tabel1[[#This Row],[Cap - Privaat]],IF( AND((Tabel1[[#This Row],[Bez - Privaat]])&gt;0,Tabel1[[#This Row],[Cap - Privaat]]=0),"  ","   ")))</f>
        <v>0.5</v>
      </c>
      <c r="AY5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0.76923076923076927</v>
      </c>
      <c r="AZ5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0.76923076923076927</v>
      </c>
      <c r="BA5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0.76923076923076927</v>
      </c>
      <c r="BB59" s="23">
        <f>IF(OR(Tabel1[[#This Row],[Situatie tijdens meetmoment]]="wegwerkzaamheden",Tabel1[[#This Row],[Situatie tijdens meetmoment]]="niet bereikbaar")," ",IFERROR(Tabel1[[#This Row],[Totale bezetting]]/Tabel1[[#This Row],[Totale capaciteit]],IF( AND(Tabel1[[#This Row],[Totale bezetting]]&gt;0,Tabel1[[#This Row],[Totale capaciteit]]=0),"  ","   ")))</f>
        <v>0.76923076923076927</v>
      </c>
      <c r="BC59" s="4"/>
      <c r="BN59"/>
      <c r="BQ59" s="4"/>
      <c r="BR59" s="11"/>
      <c r="BS59" s="1"/>
      <c r="BU59"/>
      <c r="CF59" s="4"/>
    </row>
    <row r="60" spans="1:84" x14ac:dyDescent="0.25">
      <c r="A60" s="1" t="s">
        <v>97</v>
      </c>
      <c r="B60" s="1" t="s">
        <v>304</v>
      </c>
      <c r="C60" s="1" t="s">
        <v>418</v>
      </c>
      <c r="D60" s="1" t="s">
        <v>318</v>
      </c>
      <c r="E60" s="40">
        <v>45521</v>
      </c>
      <c r="F60" s="37" t="s">
        <v>303</v>
      </c>
      <c r="G60" s="4">
        <v>13</v>
      </c>
      <c r="H60" s="4">
        <v>0</v>
      </c>
      <c r="I60" s="4">
        <v>0</v>
      </c>
      <c r="J60" s="4">
        <v>0</v>
      </c>
      <c r="K60" s="4">
        <v>0</v>
      </c>
      <c r="L60" s="4">
        <v>0</v>
      </c>
      <c r="M60" s="4">
        <v>0</v>
      </c>
      <c r="N60" s="4">
        <v>0</v>
      </c>
      <c r="O60" s="4">
        <v>0</v>
      </c>
      <c r="P60" s="4">
        <v>0</v>
      </c>
      <c r="Q60" s="4">
        <v>0</v>
      </c>
      <c r="R60" s="4">
        <v>0</v>
      </c>
      <c r="S60" s="4">
        <v>0</v>
      </c>
      <c r="T60" s="4">
        <v>1</v>
      </c>
      <c r="U60" s="4">
        <v>0</v>
      </c>
      <c r="V60" s="4">
        <v>0</v>
      </c>
      <c r="W60" s="4">
        <v>0</v>
      </c>
      <c r="X6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60" s="4">
        <f>Tabel1[[#This Row],[Totale openbare capaciteit]]+Tabel1[[#This Row],[Totale doelgroep capaciteit]]+Tabel1[[#This Row],[Cap - Informeel]]</f>
        <v>13</v>
      </c>
      <c r="Z60" s="29">
        <v>7</v>
      </c>
      <c r="AA60" s="30"/>
      <c r="AB60" s="30"/>
      <c r="AC60" s="30"/>
      <c r="AD60" s="30"/>
      <c r="AE60" s="30"/>
      <c r="AF60" s="30"/>
      <c r="AG60" s="30"/>
      <c r="AH60" s="4">
        <f>SUM(Tabel1[[#This Row],[Bez - Gehandicapten algemeen]:[Bez - Overig gereserveerd]])</f>
        <v>0</v>
      </c>
      <c r="AI60" s="29">
        <v>1</v>
      </c>
      <c r="AJ60" s="35"/>
      <c r="AK60" s="35"/>
      <c r="AL60" s="31"/>
      <c r="AM60" s="22">
        <f>SUM(Tabel1[[#This Row],[Bez - fout, canadees]:[Bez - fout, anders]])</f>
        <v>0</v>
      </c>
      <c r="AN60" s="30"/>
      <c r="AO60" s="30"/>
      <c r="AP60" s="30"/>
      <c r="AQ60" s="30"/>
      <c r="AR60" s="22">
        <f>SUM(Tabel1[[#This Row],[Bez - Obstakel, openbaar]:[Bez - Obstakel, doelgroep]])</f>
        <v>0</v>
      </c>
      <c r="AS60" s="28"/>
      <c r="AT60" s="28"/>
      <c r="AU60" s="1"/>
      <c r="AV60" s="13">
        <f>SUM(Tabel1[[#This Row],[Bez - doelgroep totaal]]+Tabel1[[#This Row],[Bez - Openbaar]]+Tabel1[[#This Row],[Bez - Foutparkeerders]]+Tabel1[[#This Row],[Bez - Obstakels]]+Tabel1[[#This Row],[Bez - Informeel]])</f>
        <v>7</v>
      </c>
      <c r="AW6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60" s="8">
        <f>IF(OR(Tabel1[[#This Row],[Situatie tijdens meetmoment]]="wegwerkzaamheden",Tabel1[[#This Row],[Situatie tijdens meetmoment]]="niet bereikbaar")," ",IFERROR((Tabel1[[#This Row],[Bez - Privaat]])/Tabel1[[#This Row],[Cap - Privaat]],IF( AND((Tabel1[[#This Row],[Bez - Privaat]])&gt;0,Tabel1[[#This Row],[Cap - Privaat]]=0),"  ","   ")))</f>
        <v>0.5</v>
      </c>
      <c r="AY6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0.53846153846153844</v>
      </c>
      <c r="AZ6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0.53846153846153844</v>
      </c>
      <c r="BA6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0.53846153846153844</v>
      </c>
      <c r="BB60" s="23">
        <f>IF(OR(Tabel1[[#This Row],[Situatie tijdens meetmoment]]="wegwerkzaamheden",Tabel1[[#This Row],[Situatie tijdens meetmoment]]="niet bereikbaar")," ",IFERROR(Tabel1[[#This Row],[Totale bezetting]]/Tabel1[[#This Row],[Totale capaciteit]],IF( AND(Tabel1[[#This Row],[Totale bezetting]]&gt;0,Tabel1[[#This Row],[Totale capaciteit]]=0),"  ","   ")))</f>
        <v>0.53846153846153844</v>
      </c>
      <c r="BC60" s="4"/>
      <c r="BN60"/>
      <c r="BQ60" s="4"/>
      <c r="BR60" s="11"/>
      <c r="BS60" s="1"/>
      <c r="BU60"/>
      <c r="CF60" s="4"/>
    </row>
    <row r="61" spans="1:84" x14ac:dyDescent="0.25">
      <c r="A61" s="1" t="s">
        <v>98</v>
      </c>
      <c r="B61" s="1" t="s">
        <v>304</v>
      </c>
      <c r="C61" s="1" t="s">
        <v>418</v>
      </c>
      <c r="D61" s="1" t="s">
        <v>308</v>
      </c>
      <c r="E61" s="40">
        <v>45518</v>
      </c>
      <c r="F61" s="37" t="s">
        <v>302</v>
      </c>
      <c r="G61" s="4">
        <v>7</v>
      </c>
      <c r="H61" s="4">
        <v>0</v>
      </c>
      <c r="I61" s="4">
        <v>0</v>
      </c>
      <c r="J61" s="4">
        <v>0</v>
      </c>
      <c r="K61" s="4">
        <v>0</v>
      </c>
      <c r="L61" s="4">
        <v>0</v>
      </c>
      <c r="M61" s="4">
        <v>0</v>
      </c>
      <c r="N61" s="4">
        <v>0</v>
      </c>
      <c r="O61" s="4">
        <v>0</v>
      </c>
      <c r="P61" s="4">
        <v>0</v>
      </c>
      <c r="Q61" s="4">
        <v>0</v>
      </c>
      <c r="R61" s="4">
        <v>0</v>
      </c>
      <c r="S61" s="4">
        <v>0</v>
      </c>
      <c r="T61" s="4">
        <v>0</v>
      </c>
      <c r="U61" s="4">
        <v>0</v>
      </c>
      <c r="V61" s="4">
        <v>0</v>
      </c>
      <c r="W61" s="4">
        <v>0</v>
      </c>
      <c r="X6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61" s="4">
        <f>Tabel1[[#This Row],[Totale openbare capaciteit]]+Tabel1[[#This Row],[Totale doelgroep capaciteit]]+Tabel1[[#This Row],[Cap - Informeel]]</f>
        <v>7</v>
      </c>
      <c r="Z61" s="29">
        <v>8</v>
      </c>
      <c r="AA61" s="30"/>
      <c r="AB61" s="30"/>
      <c r="AC61" s="30"/>
      <c r="AD61" s="30"/>
      <c r="AE61" s="30"/>
      <c r="AF61" s="30"/>
      <c r="AG61" s="30"/>
      <c r="AH61" s="4">
        <f>SUM(Tabel1[[#This Row],[Bez - Gehandicapten algemeen]:[Bez - Overig gereserveerd]])</f>
        <v>0</v>
      </c>
      <c r="AI61" s="30"/>
      <c r="AJ61" s="35"/>
      <c r="AK61" s="35"/>
      <c r="AL61" s="31"/>
      <c r="AM61" s="22">
        <f>SUM(Tabel1[[#This Row],[Bez - fout, canadees]:[Bez - fout, anders]])</f>
        <v>0</v>
      </c>
      <c r="AN61" s="30"/>
      <c r="AO61" s="30"/>
      <c r="AP61" s="30"/>
      <c r="AQ61" s="30"/>
      <c r="AR61" s="22">
        <f>SUM(Tabel1[[#This Row],[Bez - Obstakel, openbaar]:[Bez - Obstakel, doelgroep]])</f>
        <v>0</v>
      </c>
      <c r="AS61" s="28"/>
      <c r="AT61" s="28"/>
      <c r="AU61" s="1" t="s">
        <v>402</v>
      </c>
      <c r="AV61" s="13">
        <f>SUM(Tabel1[[#This Row],[Bez - doelgroep totaal]]+Tabel1[[#This Row],[Bez - Openbaar]]+Tabel1[[#This Row],[Bez - Foutparkeerders]]+Tabel1[[#This Row],[Bez - Obstakels]]+Tabel1[[#This Row],[Bez - Informeel]])</f>
        <v>8</v>
      </c>
      <c r="AW6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61"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6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1.1428571428571428</v>
      </c>
      <c r="AZ6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1.1428571428571428</v>
      </c>
      <c r="BA6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1.1428571428571428</v>
      </c>
      <c r="BB61" s="23">
        <f>IF(OR(Tabel1[[#This Row],[Situatie tijdens meetmoment]]="wegwerkzaamheden",Tabel1[[#This Row],[Situatie tijdens meetmoment]]="niet bereikbaar")," ",IFERROR(Tabel1[[#This Row],[Totale bezetting]]/Tabel1[[#This Row],[Totale capaciteit]],IF( AND(Tabel1[[#This Row],[Totale bezetting]]&gt;0,Tabel1[[#This Row],[Totale capaciteit]]=0),"  ","   ")))</f>
        <v>1.1428571428571428</v>
      </c>
      <c r="BC61" s="4"/>
      <c r="BN61"/>
      <c r="BQ61" s="4"/>
      <c r="BR61" s="11"/>
      <c r="BS61" s="1"/>
      <c r="BU61"/>
      <c r="CF61" s="4"/>
    </row>
    <row r="62" spans="1:84" x14ac:dyDescent="0.25">
      <c r="A62" s="1" t="s">
        <v>98</v>
      </c>
      <c r="B62" s="1" t="s">
        <v>304</v>
      </c>
      <c r="C62" s="1" t="s">
        <v>418</v>
      </c>
      <c r="D62" s="1" t="s">
        <v>308</v>
      </c>
      <c r="E62" s="40">
        <v>45521</v>
      </c>
      <c r="F62" s="37" t="s">
        <v>303</v>
      </c>
      <c r="G62" s="4">
        <v>7</v>
      </c>
      <c r="H62" s="4">
        <v>0</v>
      </c>
      <c r="I62" s="4">
        <v>0</v>
      </c>
      <c r="J62" s="4">
        <v>0</v>
      </c>
      <c r="K62" s="4">
        <v>0</v>
      </c>
      <c r="L62" s="4">
        <v>0</v>
      </c>
      <c r="M62" s="4">
        <v>0</v>
      </c>
      <c r="N62" s="4">
        <v>0</v>
      </c>
      <c r="O62" s="4">
        <v>0</v>
      </c>
      <c r="P62" s="4">
        <v>0</v>
      </c>
      <c r="Q62" s="4">
        <v>0</v>
      </c>
      <c r="R62" s="4">
        <v>0</v>
      </c>
      <c r="S62" s="4">
        <v>0</v>
      </c>
      <c r="T62" s="4">
        <v>0</v>
      </c>
      <c r="U62" s="4">
        <v>0</v>
      </c>
      <c r="V62" s="4">
        <v>0</v>
      </c>
      <c r="W62" s="4">
        <v>0</v>
      </c>
      <c r="X6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62" s="4">
        <f>Tabel1[[#This Row],[Totale openbare capaciteit]]+Tabel1[[#This Row],[Totale doelgroep capaciteit]]+Tabel1[[#This Row],[Cap - Informeel]]</f>
        <v>7</v>
      </c>
      <c r="Z62" s="29">
        <v>7</v>
      </c>
      <c r="AA62" s="30"/>
      <c r="AB62" s="30"/>
      <c r="AC62" s="30"/>
      <c r="AD62" s="30"/>
      <c r="AE62" s="30"/>
      <c r="AF62" s="30"/>
      <c r="AG62" s="30"/>
      <c r="AH62" s="4">
        <f>SUM(Tabel1[[#This Row],[Bez - Gehandicapten algemeen]:[Bez - Overig gereserveerd]])</f>
        <v>0</v>
      </c>
      <c r="AI62" s="30"/>
      <c r="AJ62" s="35"/>
      <c r="AK62" s="35"/>
      <c r="AL62" s="31"/>
      <c r="AM62" s="22">
        <f>SUM(Tabel1[[#This Row],[Bez - fout, canadees]:[Bez - fout, anders]])</f>
        <v>0</v>
      </c>
      <c r="AN62" s="30"/>
      <c r="AO62" s="30"/>
      <c r="AP62" s="30"/>
      <c r="AQ62" s="30"/>
      <c r="AR62" s="22">
        <f>SUM(Tabel1[[#This Row],[Bez - Obstakel, openbaar]:[Bez - Obstakel, doelgroep]])</f>
        <v>0</v>
      </c>
      <c r="AS62" s="28"/>
      <c r="AT62" s="28"/>
      <c r="AU62" s="1"/>
      <c r="AV62" s="13">
        <f>SUM(Tabel1[[#This Row],[Bez - doelgroep totaal]]+Tabel1[[#This Row],[Bez - Openbaar]]+Tabel1[[#This Row],[Bez - Foutparkeerders]]+Tabel1[[#This Row],[Bez - Obstakels]]+Tabel1[[#This Row],[Bez - Informeel]])</f>
        <v>7</v>
      </c>
      <c r="AW6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6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6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6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6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62" s="23">
        <f>IF(OR(Tabel1[[#This Row],[Situatie tijdens meetmoment]]="wegwerkzaamheden",Tabel1[[#This Row],[Situatie tijdens meetmoment]]="niet bereikbaar")," ",IFERROR(Tabel1[[#This Row],[Totale bezetting]]/Tabel1[[#This Row],[Totale capaciteit]],IF( AND(Tabel1[[#This Row],[Totale bezetting]]&gt;0,Tabel1[[#This Row],[Totale capaciteit]]=0),"  ","   ")))</f>
        <v>1</v>
      </c>
      <c r="BC62" s="4"/>
      <c r="BN62"/>
      <c r="BQ62" s="4"/>
      <c r="BR62" s="11"/>
      <c r="BS62" s="1"/>
      <c r="BU62"/>
      <c r="CF62" s="4"/>
    </row>
    <row r="63" spans="1:84" x14ac:dyDescent="0.25">
      <c r="A63" s="1" t="s">
        <v>99</v>
      </c>
      <c r="B63" s="1" t="s">
        <v>304</v>
      </c>
      <c r="C63" s="1" t="s">
        <v>418</v>
      </c>
      <c r="D63" s="1" t="s">
        <v>319</v>
      </c>
      <c r="E63" s="40">
        <v>45518</v>
      </c>
      <c r="F63" s="37" t="s">
        <v>302</v>
      </c>
      <c r="G63" s="4">
        <v>3</v>
      </c>
      <c r="H63" s="4">
        <v>0</v>
      </c>
      <c r="I63" s="4">
        <v>0</v>
      </c>
      <c r="J63" s="4">
        <v>0</v>
      </c>
      <c r="K63" s="4">
        <v>0</v>
      </c>
      <c r="L63" s="4">
        <v>0</v>
      </c>
      <c r="M63" s="4">
        <v>0</v>
      </c>
      <c r="N63" s="4">
        <v>0</v>
      </c>
      <c r="O63" s="4">
        <v>0</v>
      </c>
      <c r="P63" s="4">
        <v>0</v>
      </c>
      <c r="Q63" s="4">
        <v>0</v>
      </c>
      <c r="R63" s="4">
        <v>0</v>
      </c>
      <c r="S63" s="4">
        <v>0</v>
      </c>
      <c r="T63" s="4">
        <v>0</v>
      </c>
      <c r="U63" s="4">
        <v>0</v>
      </c>
      <c r="V63" s="4">
        <v>0</v>
      </c>
      <c r="W63" s="4">
        <v>0</v>
      </c>
      <c r="X6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63" s="4">
        <f>Tabel1[[#This Row],[Totale openbare capaciteit]]+Tabel1[[#This Row],[Totale doelgroep capaciteit]]+Tabel1[[#This Row],[Cap - Informeel]]</f>
        <v>3</v>
      </c>
      <c r="Z63" s="29">
        <v>3</v>
      </c>
      <c r="AA63" s="30"/>
      <c r="AB63" s="30"/>
      <c r="AC63" s="30"/>
      <c r="AD63" s="30"/>
      <c r="AE63" s="30"/>
      <c r="AF63" s="30"/>
      <c r="AG63" s="30"/>
      <c r="AH63" s="4">
        <f>SUM(Tabel1[[#This Row],[Bez - Gehandicapten algemeen]:[Bez - Overig gereserveerd]])</f>
        <v>0</v>
      </c>
      <c r="AI63" s="30"/>
      <c r="AJ63" s="35"/>
      <c r="AK63" s="35"/>
      <c r="AL63" s="31"/>
      <c r="AM63" s="22">
        <f>SUM(Tabel1[[#This Row],[Bez - fout, canadees]:[Bez - fout, anders]])</f>
        <v>0</v>
      </c>
      <c r="AN63" s="30"/>
      <c r="AO63" s="30"/>
      <c r="AP63" s="30"/>
      <c r="AQ63" s="30"/>
      <c r="AR63" s="22">
        <f>SUM(Tabel1[[#This Row],[Bez - Obstakel, openbaar]:[Bez - Obstakel, doelgroep]])</f>
        <v>0</v>
      </c>
      <c r="AS63" s="28"/>
      <c r="AT63" s="28"/>
      <c r="AU63" s="1"/>
      <c r="AV63" s="13">
        <f>SUM(Tabel1[[#This Row],[Bez - doelgroep totaal]]+Tabel1[[#This Row],[Bez - Openbaar]]+Tabel1[[#This Row],[Bez - Foutparkeerders]]+Tabel1[[#This Row],[Bez - Obstakels]]+Tabel1[[#This Row],[Bez - Informeel]])</f>
        <v>3</v>
      </c>
      <c r="AW6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6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6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6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6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63" s="23">
        <f>IF(OR(Tabel1[[#This Row],[Situatie tijdens meetmoment]]="wegwerkzaamheden",Tabel1[[#This Row],[Situatie tijdens meetmoment]]="niet bereikbaar")," ",IFERROR(Tabel1[[#This Row],[Totale bezetting]]/Tabel1[[#This Row],[Totale capaciteit]],IF( AND(Tabel1[[#This Row],[Totale bezetting]]&gt;0,Tabel1[[#This Row],[Totale capaciteit]]=0),"  ","   ")))</f>
        <v>1</v>
      </c>
      <c r="BC63" s="4"/>
      <c r="BN63"/>
      <c r="BQ63" s="4"/>
      <c r="BR63" s="11"/>
      <c r="BS63" s="1"/>
      <c r="BU63"/>
      <c r="CF63" s="4"/>
    </row>
    <row r="64" spans="1:84" x14ac:dyDescent="0.25">
      <c r="A64" s="1" t="s">
        <v>99</v>
      </c>
      <c r="B64" s="1" t="s">
        <v>304</v>
      </c>
      <c r="C64" s="1" t="s">
        <v>418</v>
      </c>
      <c r="D64" s="1" t="s">
        <v>319</v>
      </c>
      <c r="E64" s="40">
        <v>45521</v>
      </c>
      <c r="F64" s="37" t="s">
        <v>303</v>
      </c>
      <c r="G64" s="4">
        <v>3</v>
      </c>
      <c r="H64" s="4">
        <v>0</v>
      </c>
      <c r="I64" s="4">
        <v>0</v>
      </c>
      <c r="J64" s="4">
        <v>0</v>
      </c>
      <c r="K64" s="4">
        <v>0</v>
      </c>
      <c r="L64" s="4">
        <v>0</v>
      </c>
      <c r="M64" s="4">
        <v>0</v>
      </c>
      <c r="N64" s="4">
        <v>0</v>
      </c>
      <c r="O64" s="4">
        <v>0</v>
      </c>
      <c r="P64" s="4">
        <v>0</v>
      </c>
      <c r="Q64" s="4">
        <v>0</v>
      </c>
      <c r="R64" s="4">
        <v>0</v>
      </c>
      <c r="S64" s="4">
        <v>0</v>
      </c>
      <c r="T64" s="4">
        <v>0</v>
      </c>
      <c r="U64" s="4">
        <v>0</v>
      </c>
      <c r="V64" s="4">
        <v>0</v>
      </c>
      <c r="W64" s="4">
        <v>0</v>
      </c>
      <c r="X6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64" s="4">
        <f>Tabel1[[#This Row],[Totale openbare capaciteit]]+Tabel1[[#This Row],[Totale doelgroep capaciteit]]+Tabel1[[#This Row],[Cap - Informeel]]</f>
        <v>3</v>
      </c>
      <c r="Z64" s="29">
        <v>1</v>
      </c>
      <c r="AA64" s="30"/>
      <c r="AB64" s="30"/>
      <c r="AC64" s="30"/>
      <c r="AD64" s="30"/>
      <c r="AE64" s="30"/>
      <c r="AF64" s="30"/>
      <c r="AG64" s="30"/>
      <c r="AH64" s="4">
        <f>SUM(Tabel1[[#This Row],[Bez - Gehandicapten algemeen]:[Bez - Overig gereserveerd]])</f>
        <v>0</v>
      </c>
      <c r="AI64" s="30"/>
      <c r="AJ64" s="35"/>
      <c r="AK64" s="35"/>
      <c r="AL64" s="31"/>
      <c r="AM64" s="22">
        <f>SUM(Tabel1[[#This Row],[Bez - fout, canadees]:[Bez - fout, anders]])</f>
        <v>0</v>
      </c>
      <c r="AN64" s="30"/>
      <c r="AO64" s="30"/>
      <c r="AP64" s="30"/>
      <c r="AQ64" s="30"/>
      <c r="AR64" s="22">
        <f>SUM(Tabel1[[#This Row],[Bez - Obstakel, openbaar]:[Bez - Obstakel, doelgroep]])</f>
        <v>0</v>
      </c>
      <c r="AS64" s="28"/>
      <c r="AT64" s="28"/>
      <c r="AU64" s="1"/>
      <c r="AV64" s="13">
        <f>SUM(Tabel1[[#This Row],[Bez - doelgroep totaal]]+Tabel1[[#This Row],[Bez - Openbaar]]+Tabel1[[#This Row],[Bez - Foutparkeerders]]+Tabel1[[#This Row],[Bez - Obstakels]]+Tabel1[[#This Row],[Bez - Informeel]])</f>
        <v>1</v>
      </c>
      <c r="AW6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6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6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0.33333333333333331</v>
      </c>
      <c r="AZ6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0.33333333333333331</v>
      </c>
      <c r="BA6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0.33333333333333331</v>
      </c>
      <c r="BB64" s="23">
        <f>IF(OR(Tabel1[[#This Row],[Situatie tijdens meetmoment]]="wegwerkzaamheden",Tabel1[[#This Row],[Situatie tijdens meetmoment]]="niet bereikbaar")," ",IFERROR(Tabel1[[#This Row],[Totale bezetting]]/Tabel1[[#This Row],[Totale capaciteit]],IF( AND(Tabel1[[#This Row],[Totale bezetting]]&gt;0,Tabel1[[#This Row],[Totale capaciteit]]=0),"  ","   ")))</f>
        <v>0.33333333333333331</v>
      </c>
      <c r="BC64" s="4"/>
      <c r="BN64"/>
      <c r="BQ64" s="4"/>
      <c r="BR64" s="11"/>
      <c r="BS64" s="1"/>
      <c r="BU64"/>
      <c r="CF64" s="4"/>
    </row>
    <row r="65" spans="1:84" x14ac:dyDescent="0.25">
      <c r="A65" s="1" t="s">
        <v>100</v>
      </c>
      <c r="B65" s="1" t="s">
        <v>304</v>
      </c>
      <c r="C65" s="1" t="s">
        <v>418</v>
      </c>
      <c r="D65" s="1" t="s">
        <v>317</v>
      </c>
      <c r="E65" s="40">
        <v>45518</v>
      </c>
      <c r="F65" s="37" t="s">
        <v>302</v>
      </c>
      <c r="G65" s="4">
        <v>20</v>
      </c>
      <c r="H65" s="4">
        <v>0</v>
      </c>
      <c r="I65" s="4">
        <v>0</v>
      </c>
      <c r="J65" s="4">
        <v>0</v>
      </c>
      <c r="K65" s="4">
        <v>0</v>
      </c>
      <c r="L65" s="4">
        <v>0</v>
      </c>
      <c r="M65" s="4">
        <v>0</v>
      </c>
      <c r="N65" s="4">
        <v>0</v>
      </c>
      <c r="O65" s="4">
        <v>0</v>
      </c>
      <c r="P65" s="4">
        <v>0</v>
      </c>
      <c r="Q65" s="4">
        <v>0</v>
      </c>
      <c r="R65" s="4">
        <v>0</v>
      </c>
      <c r="S65" s="4">
        <v>0</v>
      </c>
      <c r="T65" s="4">
        <v>1</v>
      </c>
      <c r="U65" s="4">
        <v>0</v>
      </c>
      <c r="V65" s="4">
        <v>0</v>
      </c>
      <c r="W65" s="4">
        <v>0</v>
      </c>
      <c r="X6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65" s="4">
        <f>Tabel1[[#This Row],[Totale openbare capaciteit]]+Tabel1[[#This Row],[Totale doelgroep capaciteit]]+Tabel1[[#This Row],[Cap - Informeel]]</f>
        <v>20</v>
      </c>
      <c r="Z65" s="29">
        <v>21</v>
      </c>
      <c r="AA65" s="30"/>
      <c r="AB65" s="30"/>
      <c r="AC65" s="30"/>
      <c r="AD65" s="30"/>
      <c r="AE65" s="30"/>
      <c r="AF65" s="30"/>
      <c r="AG65" s="30"/>
      <c r="AH65" s="4">
        <f>SUM(Tabel1[[#This Row],[Bez - Gehandicapten algemeen]:[Bez - Overig gereserveerd]])</f>
        <v>0</v>
      </c>
      <c r="AI65" s="29">
        <v>1</v>
      </c>
      <c r="AJ65" s="35"/>
      <c r="AK65" s="35"/>
      <c r="AL65" s="31"/>
      <c r="AM65" s="22">
        <f>SUM(Tabel1[[#This Row],[Bez - fout, canadees]:[Bez - fout, anders]])</f>
        <v>0</v>
      </c>
      <c r="AN65" s="30"/>
      <c r="AO65" s="30"/>
      <c r="AP65" s="30"/>
      <c r="AQ65" s="30"/>
      <c r="AR65" s="22">
        <f>SUM(Tabel1[[#This Row],[Bez - Obstakel, openbaar]:[Bez - Obstakel, doelgroep]])</f>
        <v>0</v>
      </c>
      <c r="AS65" s="28"/>
      <c r="AT65" s="28"/>
      <c r="AU65" s="1" t="s">
        <v>402</v>
      </c>
      <c r="AV65" s="13">
        <f>SUM(Tabel1[[#This Row],[Bez - doelgroep totaal]]+Tabel1[[#This Row],[Bez - Openbaar]]+Tabel1[[#This Row],[Bez - Foutparkeerders]]+Tabel1[[#This Row],[Bez - Obstakels]]+Tabel1[[#This Row],[Bez - Informeel]])</f>
        <v>21</v>
      </c>
      <c r="AW6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65" s="8">
        <f>IF(OR(Tabel1[[#This Row],[Situatie tijdens meetmoment]]="wegwerkzaamheden",Tabel1[[#This Row],[Situatie tijdens meetmoment]]="niet bereikbaar")," ",IFERROR((Tabel1[[#This Row],[Bez - Privaat]])/Tabel1[[#This Row],[Cap - Privaat]],IF( AND((Tabel1[[#This Row],[Bez - Privaat]])&gt;0,Tabel1[[#This Row],[Cap - Privaat]]=0),"  ","   ")))</f>
        <v>0.5</v>
      </c>
      <c r="AY6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1.05</v>
      </c>
      <c r="AZ6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1.05</v>
      </c>
      <c r="BA6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1.05</v>
      </c>
      <c r="BB65" s="23">
        <f>IF(OR(Tabel1[[#This Row],[Situatie tijdens meetmoment]]="wegwerkzaamheden",Tabel1[[#This Row],[Situatie tijdens meetmoment]]="niet bereikbaar")," ",IFERROR(Tabel1[[#This Row],[Totale bezetting]]/Tabel1[[#This Row],[Totale capaciteit]],IF( AND(Tabel1[[#This Row],[Totale bezetting]]&gt;0,Tabel1[[#This Row],[Totale capaciteit]]=0),"  ","   ")))</f>
        <v>1.05</v>
      </c>
      <c r="BC65" s="4"/>
      <c r="BN65"/>
      <c r="BQ65" s="4"/>
      <c r="BR65" s="11"/>
      <c r="BS65" s="1"/>
      <c r="BU65"/>
      <c r="CF65" s="4"/>
    </row>
    <row r="66" spans="1:84" x14ac:dyDescent="0.25">
      <c r="A66" s="1" t="s">
        <v>100</v>
      </c>
      <c r="B66" s="1" t="s">
        <v>304</v>
      </c>
      <c r="C66" s="1" t="s">
        <v>418</v>
      </c>
      <c r="D66" s="1" t="s">
        <v>317</v>
      </c>
      <c r="E66" s="40">
        <v>45521</v>
      </c>
      <c r="F66" s="37" t="s">
        <v>303</v>
      </c>
      <c r="G66" s="4">
        <v>20</v>
      </c>
      <c r="H66" s="4">
        <v>0</v>
      </c>
      <c r="I66" s="4">
        <v>0</v>
      </c>
      <c r="J66" s="4">
        <v>0</v>
      </c>
      <c r="K66" s="4">
        <v>0</v>
      </c>
      <c r="L66" s="4">
        <v>0</v>
      </c>
      <c r="M66" s="4">
        <v>0</v>
      </c>
      <c r="N66" s="4">
        <v>0</v>
      </c>
      <c r="O66" s="4">
        <v>0</v>
      </c>
      <c r="P66" s="4">
        <v>0</v>
      </c>
      <c r="Q66" s="4">
        <v>0</v>
      </c>
      <c r="R66" s="4">
        <v>0</v>
      </c>
      <c r="S66" s="4">
        <v>0</v>
      </c>
      <c r="T66" s="4">
        <v>1</v>
      </c>
      <c r="U66" s="4">
        <v>0</v>
      </c>
      <c r="V66" s="4">
        <v>0</v>
      </c>
      <c r="W66" s="4">
        <v>0</v>
      </c>
      <c r="X6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66" s="4">
        <f>Tabel1[[#This Row],[Totale openbare capaciteit]]+Tabel1[[#This Row],[Totale doelgroep capaciteit]]+Tabel1[[#This Row],[Cap - Informeel]]</f>
        <v>20</v>
      </c>
      <c r="Z66" s="29">
        <v>15</v>
      </c>
      <c r="AA66" s="30"/>
      <c r="AB66" s="30"/>
      <c r="AC66" s="30"/>
      <c r="AD66" s="30"/>
      <c r="AE66" s="30"/>
      <c r="AF66" s="30"/>
      <c r="AG66" s="30"/>
      <c r="AH66" s="4">
        <f>SUM(Tabel1[[#This Row],[Bez - Gehandicapten algemeen]:[Bez - Overig gereserveerd]])</f>
        <v>0</v>
      </c>
      <c r="AI66" s="30"/>
      <c r="AJ66" s="35"/>
      <c r="AK66" s="35"/>
      <c r="AL66" s="31"/>
      <c r="AM66" s="22">
        <f>SUM(Tabel1[[#This Row],[Bez - fout, canadees]:[Bez - fout, anders]])</f>
        <v>0</v>
      </c>
      <c r="AN66" s="30"/>
      <c r="AO66" s="30"/>
      <c r="AP66" s="30"/>
      <c r="AQ66" s="30"/>
      <c r="AR66" s="22">
        <f>SUM(Tabel1[[#This Row],[Bez - Obstakel, openbaar]:[Bez - Obstakel, doelgroep]])</f>
        <v>0</v>
      </c>
      <c r="AS66" s="28"/>
      <c r="AT66" s="28"/>
      <c r="AU66" s="1"/>
      <c r="AV66" s="13">
        <f>SUM(Tabel1[[#This Row],[Bez - doelgroep totaal]]+Tabel1[[#This Row],[Bez - Openbaar]]+Tabel1[[#This Row],[Bez - Foutparkeerders]]+Tabel1[[#This Row],[Bez - Obstakels]]+Tabel1[[#This Row],[Bez - Informeel]])</f>
        <v>15</v>
      </c>
      <c r="AW6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66" s="8">
        <f>IF(OR(Tabel1[[#This Row],[Situatie tijdens meetmoment]]="wegwerkzaamheden",Tabel1[[#This Row],[Situatie tijdens meetmoment]]="niet bereikbaar")," ",IFERROR((Tabel1[[#This Row],[Bez - Privaat]])/Tabel1[[#This Row],[Cap - Privaat]],IF( AND((Tabel1[[#This Row],[Bez - Privaat]])&gt;0,Tabel1[[#This Row],[Cap - Privaat]]=0),"  ","   ")))</f>
        <v>0</v>
      </c>
      <c r="AY6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0.75</v>
      </c>
      <c r="AZ6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0.75</v>
      </c>
      <c r="BA6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0.75</v>
      </c>
      <c r="BB66" s="23">
        <f>IF(OR(Tabel1[[#This Row],[Situatie tijdens meetmoment]]="wegwerkzaamheden",Tabel1[[#This Row],[Situatie tijdens meetmoment]]="niet bereikbaar")," ",IFERROR(Tabel1[[#This Row],[Totale bezetting]]/Tabel1[[#This Row],[Totale capaciteit]],IF( AND(Tabel1[[#This Row],[Totale bezetting]]&gt;0,Tabel1[[#This Row],[Totale capaciteit]]=0),"  ","   ")))</f>
        <v>0.75</v>
      </c>
      <c r="BC66" s="4"/>
      <c r="BN66"/>
      <c r="BQ66" s="4"/>
      <c r="BR66" s="11"/>
      <c r="BS66" s="1"/>
      <c r="BU66"/>
      <c r="CF66" s="4"/>
    </row>
    <row r="67" spans="1:84" x14ac:dyDescent="0.25">
      <c r="A67" s="1" t="s">
        <v>100</v>
      </c>
      <c r="B67" s="1" t="s">
        <v>304</v>
      </c>
      <c r="C67" s="1" t="s">
        <v>418</v>
      </c>
      <c r="D67" s="1" t="s">
        <v>317</v>
      </c>
      <c r="E67" s="40">
        <v>45518</v>
      </c>
      <c r="F67" s="37" t="s">
        <v>302</v>
      </c>
      <c r="G67" s="4">
        <v>20</v>
      </c>
      <c r="H67" s="4">
        <v>0</v>
      </c>
      <c r="I67" s="4">
        <v>0</v>
      </c>
      <c r="J67" s="4">
        <v>0</v>
      </c>
      <c r="K67" s="4">
        <v>0</v>
      </c>
      <c r="L67" s="4">
        <v>0</v>
      </c>
      <c r="M67" s="4">
        <v>0</v>
      </c>
      <c r="N67" s="4">
        <v>0</v>
      </c>
      <c r="O67" s="4">
        <v>0</v>
      </c>
      <c r="P67" s="4">
        <v>0</v>
      </c>
      <c r="Q67" s="4">
        <v>0</v>
      </c>
      <c r="R67" s="4">
        <v>0</v>
      </c>
      <c r="S67" s="4">
        <v>0</v>
      </c>
      <c r="T67" s="4">
        <v>1</v>
      </c>
      <c r="U67" s="4">
        <v>0</v>
      </c>
      <c r="V67" s="4">
        <v>0</v>
      </c>
      <c r="W67" s="4">
        <v>0</v>
      </c>
      <c r="X6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67" s="4">
        <f>Tabel1[[#This Row],[Totale openbare capaciteit]]+Tabel1[[#This Row],[Totale doelgroep capaciteit]]+Tabel1[[#This Row],[Cap - Informeel]]</f>
        <v>20</v>
      </c>
      <c r="Z67" s="29">
        <v>1</v>
      </c>
      <c r="AA67" s="30"/>
      <c r="AB67" s="30"/>
      <c r="AC67" s="30"/>
      <c r="AD67" s="30"/>
      <c r="AE67" s="30"/>
      <c r="AF67" s="30"/>
      <c r="AG67" s="30"/>
      <c r="AH67" s="4">
        <f>SUM(Tabel1[[#This Row],[Bez - Gehandicapten algemeen]:[Bez - Overig gereserveerd]])</f>
        <v>0</v>
      </c>
      <c r="AI67" s="30"/>
      <c r="AJ67" s="35"/>
      <c r="AK67" s="35"/>
      <c r="AL67" s="31"/>
      <c r="AM67" s="22">
        <f>SUM(Tabel1[[#This Row],[Bez - fout, canadees]:[Bez - fout, anders]])</f>
        <v>0</v>
      </c>
      <c r="AN67" s="30"/>
      <c r="AO67" s="30"/>
      <c r="AP67" s="30"/>
      <c r="AQ67" s="30"/>
      <c r="AR67" s="22">
        <f>SUM(Tabel1[[#This Row],[Bez - Obstakel, openbaar]:[Bez - Obstakel, doelgroep]])</f>
        <v>0</v>
      </c>
      <c r="AS67" s="28"/>
      <c r="AT67" s="28"/>
      <c r="AU67" s="1"/>
      <c r="AV67" s="13">
        <f>SUM(Tabel1[[#This Row],[Bez - doelgroep totaal]]+Tabel1[[#This Row],[Bez - Openbaar]]+Tabel1[[#This Row],[Bez - Foutparkeerders]]+Tabel1[[#This Row],[Bez - Obstakels]]+Tabel1[[#This Row],[Bez - Informeel]])</f>
        <v>1</v>
      </c>
      <c r="AW6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67" s="8">
        <f>IF(OR(Tabel1[[#This Row],[Situatie tijdens meetmoment]]="wegwerkzaamheden",Tabel1[[#This Row],[Situatie tijdens meetmoment]]="niet bereikbaar")," ",IFERROR((Tabel1[[#This Row],[Bez - Privaat]])/Tabel1[[#This Row],[Cap - Privaat]],IF( AND((Tabel1[[#This Row],[Bez - Privaat]])&gt;0,Tabel1[[#This Row],[Cap - Privaat]]=0),"  ","   ")))</f>
        <v>0</v>
      </c>
      <c r="AY6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0.05</v>
      </c>
      <c r="AZ6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0.05</v>
      </c>
      <c r="BA6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0.05</v>
      </c>
      <c r="BB67" s="23">
        <f>IF(OR(Tabel1[[#This Row],[Situatie tijdens meetmoment]]="wegwerkzaamheden",Tabel1[[#This Row],[Situatie tijdens meetmoment]]="niet bereikbaar")," ",IFERROR(Tabel1[[#This Row],[Totale bezetting]]/Tabel1[[#This Row],[Totale capaciteit]],IF( AND(Tabel1[[#This Row],[Totale bezetting]]&gt;0,Tabel1[[#This Row],[Totale capaciteit]]=0),"  ","   ")))</f>
        <v>0.05</v>
      </c>
      <c r="BC67" s="4"/>
      <c r="BN67"/>
      <c r="BQ67" s="4"/>
      <c r="BR67" s="11"/>
      <c r="BS67" s="1"/>
      <c r="BU67"/>
      <c r="CF67" s="4"/>
    </row>
    <row r="68" spans="1:84" x14ac:dyDescent="0.25">
      <c r="A68" s="1" t="s">
        <v>100</v>
      </c>
      <c r="B68" s="1" t="s">
        <v>304</v>
      </c>
      <c r="C68" s="1" t="s">
        <v>418</v>
      </c>
      <c r="D68" s="1" t="s">
        <v>317</v>
      </c>
      <c r="E68" s="40">
        <v>45521</v>
      </c>
      <c r="F68" s="37" t="s">
        <v>303</v>
      </c>
      <c r="G68" s="4">
        <v>20</v>
      </c>
      <c r="H68" s="4">
        <v>0</v>
      </c>
      <c r="I68" s="4">
        <v>0</v>
      </c>
      <c r="J68" s="4">
        <v>0</v>
      </c>
      <c r="K68" s="4">
        <v>0</v>
      </c>
      <c r="L68" s="4">
        <v>0</v>
      </c>
      <c r="M68" s="4">
        <v>0</v>
      </c>
      <c r="N68" s="4">
        <v>0</v>
      </c>
      <c r="O68" s="4">
        <v>0</v>
      </c>
      <c r="P68" s="4">
        <v>0</v>
      </c>
      <c r="Q68" s="4">
        <v>0</v>
      </c>
      <c r="R68" s="4">
        <v>0</v>
      </c>
      <c r="S68" s="4">
        <v>0</v>
      </c>
      <c r="T68" s="4">
        <v>1</v>
      </c>
      <c r="U68" s="4">
        <v>0</v>
      </c>
      <c r="V68" s="4">
        <v>0</v>
      </c>
      <c r="W68" s="4">
        <v>0</v>
      </c>
      <c r="X6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68" s="4">
        <f>Tabel1[[#This Row],[Totale openbare capaciteit]]+Tabel1[[#This Row],[Totale doelgroep capaciteit]]+Tabel1[[#This Row],[Cap - Informeel]]</f>
        <v>20</v>
      </c>
      <c r="Z68" s="29">
        <v>4</v>
      </c>
      <c r="AA68" s="30"/>
      <c r="AB68" s="30"/>
      <c r="AC68" s="30"/>
      <c r="AD68" s="30"/>
      <c r="AE68" s="30"/>
      <c r="AF68" s="30"/>
      <c r="AG68" s="30"/>
      <c r="AH68" s="4">
        <f>SUM(Tabel1[[#This Row],[Bez - Gehandicapten algemeen]:[Bez - Overig gereserveerd]])</f>
        <v>0</v>
      </c>
      <c r="AI68" s="30"/>
      <c r="AJ68" s="35"/>
      <c r="AK68" s="35"/>
      <c r="AL68" s="31"/>
      <c r="AM68" s="22">
        <f>SUM(Tabel1[[#This Row],[Bez - fout, canadees]:[Bez - fout, anders]])</f>
        <v>0</v>
      </c>
      <c r="AN68" s="30"/>
      <c r="AO68" s="30"/>
      <c r="AP68" s="30"/>
      <c r="AQ68" s="30"/>
      <c r="AR68" s="22">
        <f>SUM(Tabel1[[#This Row],[Bez - Obstakel, openbaar]:[Bez - Obstakel, doelgroep]])</f>
        <v>0</v>
      </c>
      <c r="AS68" s="28"/>
      <c r="AT68" s="28"/>
      <c r="AU68" s="1"/>
      <c r="AV68" s="13">
        <f>SUM(Tabel1[[#This Row],[Bez - doelgroep totaal]]+Tabel1[[#This Row],[Bez - Openbaar]]+Tabel1[[#This Row],[Bez - Foutparkeerders]]+Tabel1[[#This Row],[Bez - Obstakels]]+Tabel1[[#This Row],[Bez - Informeel]])</f>
        <v>4</v>
      </c>
      <c r="AW6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68" s="8">
        <f>IF(OR(Tabel1[[#This Row],[Situatie tijdens meetmoment]]="wegwerkzaamheden",Tabel1[[#This Row],[Situatie tijdens meetmoment]]="niet bereikbaar")," ",IFERROR((Tabel1[[#This Row],[Bez - Privaat]])/Tabel1[[#This Row],[Cap - Privaat]],IF( AND((Tabel1[[#This Row],[Bez - Privaat]])&gt;0,Tabel1[[#This Row],[Cap - Privaat]]=0),"  ","   ")))</f>
        <v>0</v>
      </c>
      <c r="AY6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0.2</v>
      </c>
      <c r="AZ6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0.2</v>
      </c>
      <c r="BA6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0.2</v>
      </c>
      <c r="BB68" s="23">
        <f>IF(OR(Tabel1[[#This Row],[Situatie tijdens meetmoment]]="wegwerkzaamheden",Tabel1[[#This Row],[Situatie tijdens meetmoment]]="niet bereikbaar")," ",IFERROR(Tabel1[[#This Row],[Totale bezetting]]/Tabel1[[#This Row],[Totale capaciteit]],IF( AND(Tabel1[[#This Row],[Totale bezetting]]&gt;0,Tabel1[[#This Row],[Totale capaciteit]]=0),"  ","   ")))</f>
        <v>0.2</v>
      </c>
      <c r="BC68" s="4"/>
      <c r="BN68"/>
      <c r="BQ68" s="4"/>
      <c r="BR68" s="11"/>
      <c r="BS68" s="1"/>
      <c r="BU68"/>
      <c r="CF68" s="4"/>
    </row>
    <row r="69" spans="1:84" x14ac:dyDescent="0.25">
      <c r="A69" s="1" t="s">
        <v>101</v>
      </c>
      <c r="B69" s="1" t="s">
        <v>304</v>
      </c>
      <c r="C69" s="1" t="s">
        <v>420</v>
      </c>
      <c r="D69" s="1" t="s">
        <v>307</v>
      </c>
      <c r="E69" s="40">
        <v>45518</v>
      </c>
      <c r="F69" s="37" t="s">
        <v>302</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69" s="4">
        <f>Tabel1[[#This Row],[Totale openbare capaciteit]]+Tabel1[[#This Row],[Totale doelgroep capaciteit]]+Tabel1[[#This Row],[Cap - Informeel]]</f>
        <v>0</v>
      </c>
      <c r="Z69" s="30"/>
      <c r="AA69" s="30"/>
      <c r="AB69" s="30"/>
      <c r="AC69" s="30"/>
      <c r="AD69" s="30"/>
      <c r="AE69" s="30"/>
      <c r="AF69" s="30"/>
      <c r="AG69" s="30"/>
      <c r="AH69" s="4">
        <f>SUM(Tabel1[[#This Row],[Bez - Gehandicapten algemeen]:[Bez - Overig gereserveerd]])</f>
        <v>0</v>
      </c>
      <c r="AI69" s="30"/>
      <c r="AJ69" s="35"/>
      <c r="AK69" s="35"/>
      <c r="AL69" s="31"/>
      <c r="AM69" s="22">
        <f>SUM(Tabel1[[#This Row],[Bez - fout, canadees]:[Bez - fout, anders]])</f>
        <v>0</v>
      </c>
      <c r="AN69" s="30"/>
      <c r="AO69" s="30"/>
      <c r="AP69" s="30"/>
      <c r="AQ69" s="30"/>
      <c r="AR69" s="22">
        <f>SUM(Tabel1[[#This Row],[Bez - Obstakel, openbaar]:[Bez - Obstakel, doelgroep]])</f>
        <v>0</v>
      </c>
      <c r="AS69" s="28"/>
      <c r="AT69" s="28"/>
      <c r="AU69" s="1"/>
      <c r="AV69" s="13">
        <f>SUM(Tabel1[[#This Row],[Bez - doelgroep totaal]]+Tabel1[[#This Row],[Bez - Openbaar]]+Tabel1[[#This Row],[Bez - Foutparkeerders]]+Tabel1[[#This Row],[Bez - Obstakels]]+Tabel1[[#This Row],[Bez - Informeel]])</f>
        <v>0</v>
      </c>
      <c r="AW6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69"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69"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69"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69"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69"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69" s="4"/>
      <c r="BN69"/>
      <c r="BQ69" s="4"/>
      <c r="BR69" s="11"/>
      <c r="BS69" s="1"/>
      <c r="BU69"/>
      <c r="CF69" s="4"/>
    </row>
    <row r="70" spans="1:84" x14ac:dyDescent="0.25">
      <c r="A70" s="1" t="s">
        <v>101</v>
      </c>
      <c r="B70" s="1" t="s">
        <v>304</v>
      </c>
      <c r="C70" s="1" t="s">
        <v>420</v>
      </c>
      <c r="D70" s="1" t="s">
        <v>307</v>
      </c>
      <c r="E70" s="40">
        <v>45521</v>
      </c>
      <c r="F70" s="37" t="s">
        <v>303</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70" s="4">
        <f>Tabel1[[#This Row],[Totale openbare capaciteit]]+Tabel1[[#This Row],[Totale doelgroep capaciteit]]+Tabel1[[#This Row],[Cap - Informeel]]</f>
        <v>0</v>
      </c>
      <c r="Z70" s="30"/>
      <c r="AA70" s="30"/>
      <c r="AB70" s="30"/>
      <c r="AC70" s="30"/>
      <c r="AD70" s="30"/>
      <c r="AE70" s="30"/>
      <c r="AF70" s="30"/>
      <c r="AG70" s="30"/>
      <c r="AH70" s="4">
        <f>SUM(Tabel1[[#This Row],[Bez - Gehandicapten algemeen]:[Bez - Overig gereserveerd]])</f>
        <v>0</v>
      </c>
      <c r="AI70" s="30"/>
      <c r="AJ70" s="35"/>
      <c r="AK70" s="35"/>
      <c r="AL70" s="31"/>
      <c r="AM70" s="22">
        <f>SUM(Tabel1[[#This Row],[Bez - fout, canadees]:[Bez - fout, anders]])</f>
        <v>0</v>
      </c>
      <c r="AN70" s="30"/>
      <c r="AO70" s="30"/>
      <c r="AP70" s="30"/>
      <c r="AQ70" s="30"/>
      <c r="AR70" s="22">
        <f>SUM(Tabel1[[#This Row],[Bez - Obstakel, openbaar]:[Bez - Obstakel, doelgroep]])</f>
        <v>0</v>
      </c>
      <c r="AS70" s="28"/>
      <c r="AT70" s="28"/>
      <c r="AU70" s="1"/>
      <c r="AV70" s="13">
        <f>SUM(Tabel1[[#This Row],[Bez - doelgroep totaal]]+Tabel1[[#This Row],[Bez - Openbaar]]+Tabel1[[#This Row],[Bez - Foutparkeerders]]+Tabel1[[#This Row],[Bez - Obstakels]]+Tabel1[[#This Row],[Bez - Informeel]])</f>
        <v>0</v>
      </c>
      <c r="AW7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70"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70"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70"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70"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70"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70" s="4"/>
      <c r="BN70"/>
      <c r="BQ70" s="4"/>
      <c r="BR70" s="11"/>
      <c r="BS70" s="1"/>
      <c r="BU70"/>
      <c r="CF70" s="4"/>
    </row>
    <row r="71" spans="1:84" x14ac:dyDescent="0.25">
      <c r="A71" s="1" t="s">
        <v>102</v>
      </c>
      <c r="B71" s="1" t="s">
        <v>304</v>
      </c>
      <c r="C71" s="1" t="s">
        <v>418</v>
      </c>
      <c r="D71" s="1" t="s">
        <v>320</v>
      </c>
      <c r="E71" s="40">
        <v>45518</v>
      </c>
      <c r="F71" s="37" t="s">
        <v>302</v>
      </c>
      <c r="G71" s="4">
        <v>19</v>
      </c>
      <c r="H71" s="4">
        <v>0</v>
      </c>
      <c r="I71" s="4">
        <v>0</v>
      </c>
      <c r="J71" s="4">
        <v>0</v>
      </c>
      <c r="K71" s="4">
        <v>0</v>
      </c>
      <c r="L71" s="4">
        <v>0</v>
      </c>
      <c r="M71" s="4">
        <v>0</v>
      </c>
      <c r="N71" s="4">
        <v>0</v>
      </c>
      <c r="O71" s="4">
        <v>0</v>
      </c>
      <c r="P71" s="4">
        <v>0</v>
      </c>
      <c r="Q71" s="4">
        <v>0</v>
      </c>
      <c r="R71" s="4">
        <v>0</v>
      </c>
      <c r="S71" s="4">
        <v>0</v>
      </c>
      <c r="T71" s="4">
        <v>0</v>
      </c>
      <c r="U71" s="4">
        <v>0</v>
      </c>
      <c r="V71" s="4">
        <v>0</v>
      </c>
      <c r="W71" s="4">
        <v>0</v>
      </c>
      <c r="X7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71" s="4">
        <f>Tabel1[[#This Row],[Totale openbare capaciteit]]+Tabel1[[#This Row],[Totale doelgroep capaciteit]]+Tabel1[[#This Row],[Cap - Informeel]]</f>
        <v>19</v>
      </c>
      <c r="Z71" s="29">
        <v>16</v>
      </c>
      <c r="AA71" s="30"/>
      <c r="AB71" s="30"/>
      <c r="AC71" s="30"/>
      <c r="AD71" s="30"/>
      <c r="AE71" s="30"/>
      <c r="AF71" s="30"/>
      <c r="AG71" s="30"/>
      <c r="AH71" s="4">
        <f>SUM(Tabel1[[#This Row],[Bez - Gehandicapten algemeen]:[Bez - Overig gereserveerd]])</f>
        <v>0</v>
      </c>
      <c r="AI71" s="30"/>
      <c r="AJ71" s="35"/>
      <c r="AK71" s="35"/>
      <c r="AL71" s="31"/>
      <c r="AM71" s="22">
        <f>SUM(Tabel1[[#This Row],[Bez - fout, canadees]:[Bez - fout, anders]])</f>
        <v>0</v>
      </c>
      <c r="AN71" s="30"/>
      <c r="AO71" s="30"/>
      <c r="AP71" s="30"/>
      <c r="AQ71" s="30"/>
      <c r="AR71" s="22">
        <f>SUM(Tabel1[[#This Row],[Bez - Obstakel, openbaar]:[Bez - Obstakel, doelgroep]])</f>
        <v>0</v>
      </c>
      <c r="AS71" s="28"/>
      <c r="AT71" s="28"/>
      <c r="AU71" s="1"/>
      <c r="AV71" s="13">
        <f>SUM(Tabel1[[#This Row],[Bez - doelgroep totaal]]+Tabel1[[#This Row],[Bez - Openbaar]]+Tabel1[[#This Row],[Bez - Foutparkeerders]]+Tabel1[[#This Row],[Bez - Obstakels]]+Tabel1[[#This Row],[Bez - Informeel]])</f>
        <v>16</v>
      </c>
      <c r="AW7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71"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7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0.84210526315789469</v>
      </c>
      <c r="AZ7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0.84210526315789469</v>
      </c>
      <c r="BA7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0.84210526315789469</v>
      </c>
      <c r="BB71" s="23">
        <f>IF(OR(Tabel1[[#This Row],[Situatie tijdens meetmoment]]="wegwerkzaamheden",Tabel1[[#This Row],[Situatie tijdens meetmoment]]="niet bereikbaar")," ",IFERROR(Tabel1[[#This Row],[Totale bezetting]]/Tabel1[[#This Row],[Totale capaciteit]],IF( AND(Tabel1[[#This Row],[Totale bezetting]]&gt;0,Tabel1[[#This Row],[Totale capaciteit]]=0),"  ","   ")))</f>
        <v>0.84210526315789469</v>
      </c>
      <c r="BC71" s="4"/>
      <c r="BN71"/>
      <c r="BQ71" s="4"/>
      <c r="BR71" s="11"/>
      <c r="BS71" s="1"/>
      <c r="BU71"/>
      <c r="CF71" s="4"/>
    </row>
    <row r="72" spans="1:84" x14ac:dyDescent="0.25">
      <c r="A72" s="1" t="s">
        <v>102</v>
      </c>
      <c r="B72" s="1" t="s">
        <v>304</v>
      </c>
      <c r="C72" s="1" t="s">
        <v>418</v>
      </c>
      <c r="D72" s="1" t="s">
        <v>320</v>
      </c>
      <c r="E72" s="40">
        <v>45521</v>
      </c>
      <c r="F72" s="37" t="s">
        <v>303</v>
      </c>
      <c r="G72" s="4">
        <v>19</v>
      </c>
      <c r="H72" s="4">
        <v>0</v>
      </c>
      <c r="I72" s="4">
        <v>0</v>
      </c>
      <c r="J72" s="4">
        <v>0</v>
      </c>
      <c r="K72" s="4">
        <v>0</v>
      </c>
      <c r="L72" s="4">
        <v>0</v>
      </c>
      <c r="M72" s="4">
        <v>0</v>
      </c>
      <c r="N72" s="4">
        <v>0</v>
      </c>
      <c r="O72" s="4">
        <v>0</v>
      </c>
      <c r="P72" s="4">
        <v>0</v>
      </c>
      <c r="Q72" s="4">
        <v>0</v>
      </c>
      <c r="R72" s="4">
        <v>0</v>
      </c>
      <c r="S72" s="4">
        <v>0</v>
      </c>
      <c r="T72" s="4">
        <v>0</v>
      </c>
      <c r="U72" s="4">
        <v>0</v>
      </c>
      <c r="V72" s="4">
        <v>0</v>
      </c>
      <c r="W72" s="4">
        <v>0</v>
      </c>
      <c r="X7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72" s="4">
        <f>Tabel1[[#This Row],[Totale openbare capaciteit]]+Tabel1[[#This Row],[Totale doelgroep capaciteit]]+Tabel1[[#This Row],[Cap - Informeel]]</f>
        <v>19</v>
      </c>
      <c r="Z72" s="29">
        <v>14</v>
      </c>
      <c r="AA72" s="30"/>
      <c r="AB72" s="30"/>
      <c r="AC72" s="30"/>
      <c r="AD72" s="30"/>
      <c r="AE72" s="30"/>
      <c r="AF72" s="30"/>
      <c r="AG72" s="30"/>
      <c r="AH72" s="4">
        <f>SUM(Tabel1[[#This Row],[Bez - Gehandicapten algemeen]:[Bez - Overig gereserveerd]])</f>
        <v>0</v>
      </c>
      <c r="AI72" s="30"/>
      <c r="AJ72" s="35"/>
      <c r="AK72" s="35"/>
      <c r="AL72" s="31"/>
      <c r="AM72" s="22">
        <f>SUM(Tabel1[[#This Row],[Bez - fout, canadees]:[Bez - fout, anders]])</f>
        <v>0</v>
      </c>
      <c r="AN72" s="30"/>
      <c r="AO72" s="30"/>
      <c r="AP72" s="30"/>
      <c r="AQ72" s="30"/>
      <c r="AR72" s="22">
        <f>SUM(Tabel1[[#This Row],[Bez - Obstakel, openbaar]:[Bez - Obstakel, doelgroep]])</f>
        <v>0</v>
      </c>
      <c r="AS72" s="28"/>
      <c r="AT72" s="28"/>
      <c r="AU72" s="1"/>
      <c r="AV72" s="13">
        <f>SUM(Tabel1[[#This Row],[Bez - doelgroep totaal]]+Tabel1[[#This Row],[Bez - Openbaar]]+Tabel1[[#This Row],[Bez - Foutparkeerders]]+Tabel1[[#This Row],[Bez - Obstakels]]+Tabel1[[#This Row],[Bez - Informeel]])</f>
        <v>14</v>
      </c>
      <c r="AW7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7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7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0.73684210526315785</v>
      </c>
      <c r="AZ7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0.73684210526315785</v>
      </c>
      <c r="BA7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0.73684210526315785</v>
      </c>
      <c r="BB72" s="23">
        <f>IF(OR(Tabel1[[#This Row],[Situatie tijdens meetmoment]]="wegwerkzaamheden",Tabel1[[#This Row],[Situatie tijdens meetmoment]]="niet bereikbaar")," ",IFERROR(Tabel1[[#This Row],[Totale bezetting]]/Tabel1[[#This Row],[Totale capaciteit]],IF( AND(Tabel1[[#This Row],[Totale bezetting]]&gt;0,Tabel1[[#This Row],[Totale capaciteit]]=0),"  ","   ")))</f>
        <v>0.73684210526315785</v>
      </c>
      <c r="BC72" s="4"/>
      <c r="BN72"/>
      <c r="BQ72" s="4"/>
      <c r="BR72" s="11"/>
      <c r="BS72" s="1"/>
      <c r="BU72"/>
      <c r="CF72" s="4"/>
    </row>
    <row r="73" spans="1:84" x14ac:dyDescent="0.25">
      <c r="A73" s="1" t="s">
        <v>103</v>
      </c>
      <c r="B73" s="1" t="s">
        <v>304</v>
      </c>
      <c r="C73" s="1" t="s">
        <v>418</v>
      </c>
      <c r="D73" s="1" t="s">
        <v>321</v>
      </c>
      <c r="E73" s="40">
        <v>45518</v>
      </c>
      <c r="F73" s="37" t="s">
        <v>302</v>
      </c>
      <c r="G73" s="4">
        <v>11</v>
      </c>
      <c r="H73" s="4">
        <v>0</v>
      </c>
      <c r="I73" s="4">
        <v>0</v>
      </c>
      <c r="J73" s="4">
        <v>0</v>
      </c>
      <c r="K73" s="4">
        <v>0</v>
      </c>
      <c r="L73" s="4">
        <v>0</v>
      </c>
      <c r="M73" s="4">
        <v>0</v>
      </c>
      <c r="N73" s="4">
        <v>0</v>
      </c>
      <c r="O73" s="4">
        <v>0</v>
      </c>
      <c r="P73" s="4">
        <v>0</v>
      </c>
      <c r="Q73" s="4">
        <v>0</v>
      </c>
      <c r="R73" s="4">
        <v>0</v>
      </c>
      <c r="S73" s="4">
        <v>0</v>
      </c>
      <c r="T73" s="4">
        <v>0</v>
      </c>
      <c r="U73" s="4">
        <v>0</v>
      </c>
      <c r="V73" s="4">
        <v>0</v>
      </c>
      <c r="W73" s="4">
        <v>0</v>
      </c>
      <c r="X7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73" s="4">
        <f>Tabel1[[#This Row],[Totale openbare capaciteit]]+Tabel1[[#This Row],[Totale doelgroep capaciteit]]+Tabel1[[#This Row],[Cap - Informeel]]</f>
        <v>11</v>
      </c>
      <c r="Z73" s="29">
        <v>12</v>
      </c>
      <c r="AA73" s="30"/>
      <c r="AB73" s="30"/>
      <c r="AC73" s="30"/>
      <c r="AD73" s="30"/>
      <c r="AE73" s="30"/>
      <c r="AF73" s="30"/>
      <c r="AG73" s="30"/>
      <c r="AH73" s="4">
        <f>SUM(Tabel1[[#This Row],[Bez - Gehandicapten algemeen]:[Bez - Overig gereserveerd]])</f>
        <v>0</v>
      </c>
      <c r="AI73" s="30"/>
      <c r="AJ73" s="35"/>
      <c r="AK73" s="35"/>
      <c r="AL73" s="31"/>
      <c r="AM73" s="22">
        <f>SUM(Tabel1[[#This Row],[Bez - fout, canadees]:[Bez - fout, anders]])</f>
        <v>0</v>
      </c>
      <c r="AN73" s="30"/>
      <c r="AO73" s="30"/>
      <c r="AP73" s="30"/>
      <c r="AQ73" s="30"/>
      <c r="AR73" s="22">
        <f>SUM(Tabel1[[#This Row],[Bez - Obstakel, openbaar]:[Bez - Obstakel, doelgroep]])</f>
        <v>0</v>
      </c>
      <c r="AS73" s="28"/>
      <c r="AT73" s="28"/>
      <c r="AU73" s="1" t="s">
        <v>402</v>
      </c>
      <c r="AV73" s="13">
        <f>SUM(Tabel1[[#This Row],[Bez - doelgroep totaal]]+Tabel1[[#This Row],[Bez - Openbaar]]+Tabel1[[#This Row],[Bez - Foutparkeerders]]+Tabel1[[#This Row],[Bez - Obstakels]]+Tabel1[[#This Row],[Bez - Informeel]])</f>
        <v>12</v>
      </c>
      <c r="AW7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7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7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1.0909090909090908</v>
      </c>
      <c r="AZ7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1.0909090909090908</v>
      </c>
      <c r="BA7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1.0909090909090908</v>
      </c>
      <c r="BB73" s="23">
        <f>IF(OR(Tabel1[[#This Row],[Situatie tijdens meetmoment]]="wegwerkzaamheden",Tabel1[[#This Row],[Situatie tijdens meetmoment]]="niet bereikbaar")," ",IFERROR(Tabel1[[#This Row],[Totale bezetting]]/Tabel1[[#This Row],[Totale capaciteit]],IF( AND(Tabel1[[#This Row],[Totale bezetting]]&gt;0,Tabel1[[#This Row],[Totale capaciteit]]=0),"  ","   ")))</f>
        <v>1.0909090909090908</v>
      </c>
      <c r="BC73" s="4"/>
      <c r="BN73"/>
      <c r="BQ73" s="4"/>
      <c r="BR73" s="11"/>
      <c r="BS73" s="1"/>
      <c r="BU73"/>
      <c r="CF73" s="4"/>
    </row>
    <row r="74" spans="1:84" x14ac:dyDescent="0.25">
      <c r="A74" s="1" t="s">
        <v>103</v>
      </c>
      <c r="B74" s="1" t="s">
        <v>304</v>
      </c>
      <c r="C74" s="1" t="s">
        <v>418</v>
      </c>
      <c r="D74" s="1" t="s">
        <v>321</v>
      </c>
      <c r="E74" s="40">
        <v>45521</v>
      </c>
      <c r="F74" s="37" t="s">
        <v>303</v>
      </c>
      <c r="G74" s="4">
        <v>11</v>
      </c>
      <c r="H74" s="4">
        <v>0</v>
      </c>
      <c r="I74" s="4">
        <v>0</v>
      </c>
      <c r="J74" s="4">
        <v>0</v>
      </c>
      <c r="K74" s="4">
        <v>0</v>
      </c>
      <c r="L74" s="4">
        <v>0</v>
      </c>
      <c r="M74" s="4">
        <v>0</v>
      </c>
      <c r="N74" s="4">
        <v>0</v>
      </c>
      <c r="O74" s="4">
        <v>0</v>
      </c>
      <c r="P74" s="4">
        <v>0</v>
      </c>
      <c r="Q74" s="4">
        <v>0</v>
      </c>
      <c r="R74" s="4">
        <v>0</v>
      </c>
      <c r="S74" s="4">
        <v>0</v>
      </c>
      <c r="T74" s="4">
        <v>0</v>
      </c>
      <c r="U74" s="4">
        <v>0</v>
      </c>
      <c r="V74" s="4">
        <v>0</v>
      </c>
      <c r="W74" s="4">
        <v>0</v>
      </c>
      <c r="X7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74" s="4">
        <f>Tabel1[[#This Row],[Totale openbare capaciteit]]+Tabel1[[#This Row],[Totale doelgroep capaciteit]]+Tabel1[[#This Row],[Cap - Informeel]]</f>
        <v>11</v>
      </c>
      <c r="Z74" s="29">
        <v>10</v>
      </c>
      <c r="AA74" s="30"/>
      <c r="AB74" s="30"/>
      <c r="AC74" s="30"/>
      <c r="AD74" s="30"/>
      <c r="AE74" s="30"/>
      <c r="AF74" s="30"/>
      <c r="AG74" s="30"/>
      <c r="AH74" s="4">
        <f>SUM(Tabel1[[#This Row],[Bez - Gehandicapten algemeen]:[Bez - Overig gereserveerd]])</f>
        <v>0</v>
      </c>
      <c r="AI74" s="30"/>
      <c r="AJ74" s="35"/>
      <c r="AK74" s="35"/>
      <c r="AL74" s="31"/>
      <c r="AM74" s="22">
        <f>SUM(Tabel1[[#This Row],[Bez - fout, canadees]:[Bez - fout, anders]])</f>
        <v>0</v>
      </c>
      <c r="AN74" s="30"/>
      <c r="AO74" s="30"/>
      <c r="AP74" s="30"/>
      <c r="AQ74" s="30"/>
      <c r="AR74" s="22">
        <f>SUM(Tabel1[[#This Row],[Bez - Obstakel, openbaar]:[Bez - Obstakel, doelgroep]])</f>
        <v>0</v>
      </c>
      <c r="AS74" s="28"/>
      <c r="AT74" s="28"/>
      <c r="AU74" s="1"/>
      <c r="AV74" s="13">
        <f>SUM(Tabel1[[#This Row],[Bez - doelgroep totaal]]+Tabel1[[#This Row],[Bez - Openbaar]]+Tabel1[[#This Row],[Bez - Foutparkeerders]]+Tabel1[[#This Row],[Bez - Obstakels]]+Tabel1[[#This Row],[Bez - Informeel]])</f>
        <v>10</v>
      </c>
      <c r="AW7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7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7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0.90909090909090906</v>
      </c>
      <c r="AZ7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0.90909090909090906</v>
      </c>
      <c r="BA7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0.90909090909090906</v>
      </c>
      <c r="BB74" s="23">
        <f>IF(OR(Tabel1[[#This Row],[Situatie tijdens meetmoment]]="wegwerkzaamheden",Tabel1[[#This Row],[Situatie tijdens meetmoment]]="niet bereikbaar")," ",IFERROR(Tabel1[[#This Row],[Totale bezetting]]/Tabel1[[#This Row],[Totale capaciteit]],IF( AND(Tabel1[[#This Row],[Totale bezetting]]&gt;0,Tabel1[[#This Row],[Totale capaciteit]]=0),"  ","   ")))</f>
        <v>0.90909090909090906</v>
      </c>
      <c r="BC74" s="4"/>
      <c r="BN74"/>
      <c r="BQ74" s="4"/>
      <c r="BR74" s="11"/>
      <c r="BS74" s="1"/>
      <c r="BU74"/>
      <c r="CF74" s="4"/>
    </row>
    <row r="75" spans="1:84" x14ac:dyDescent="0.25">
      <c r="A75" s="1" t="s">
        <v>104</v>
      </c>
      <c r="B75" s="1" t="s">
        <v>304</v>
      </c>
      <c r="C75" s="1" t="s">
        <v>418</v>
      </c>
      <c r="D75" s="1" t="s">
        <v>320</v>
      </c>
      <c r="E75" s="40">
        <v>45518</v>
      </c>
      <c r="F75" s="37" t="s">
        <v>302</v>
      </c>
      <c r="G75" s="4">
        <v>13</v>
      </c>
      <c r="H75" s="4">
        <v>0</v>
      </c>
      <c r="I75" s="4">
        <v>0</v>
      </c>
      <c r="J75" s="4">
        <v>0</v>
      </c>
      <c r="K75" s="4">
        <v>0</v>
      </c>
      <c r="L75" s="4">
        <v>0</v>
      </c>
      <c r="M75" s="4">
        <v>0</v>
      </c>
      <c r="N75" s="4">
        <v>0</v>
      </c>
      <c r="O75" s="4">
        <v>0</v>
      </c>
      <c r="P75" s="4">
        <v>1</v>
      </c>
      <c r="Q75" s="4">
        <v>0</v>
      </c>
      <c r="R75" s="4">
        <v>0</v>
      </c>
      <c r="S75" s="4">
        <v>0</v>
      </c>
      <c r="T75" s="4">
        <v>0</v>
      </c>
      <c r="U75" s="4">
        <v>0</v>
      </c>
      <c r="V75" s="4">
        <v>1</v>
      </c>
      <c r="W75" s="4">
        <v>0</v>
      </c>
      <c r="X7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3</v>
      </c>
      <c r="Y75" s="4">
        <f>Tabel1[[#This Row],[Totale openbare capaciteit]]+Tabel1[[#This Row],[Totale doelgroep capaciteit]]+Tabel1[[#This Row],[Cap - Informeel]]</f>
        <v>13</v>
      </c>
      <c r="Z75" s="29">
        <v>12</v>
      </c>
      <c r="AA75" s="30"/>
      <c r="AB75" s="30"/>
      <c r="AC75" s="30"/>
      <c r="AD75" s="30"/>
      <c r="AE75" s="30"/>
      <c r="AF75" s="30"/>
      <c r="AG75" s="30"/>
      <c r="AH75" s="4">
        <f>SUM(Tabel1[[#This Row],[Bez - Gehandicapten algemeen]:[Bez - Overig gereserveerd]])</f>
        <v>0</v>
      </c>
      <c r="AI75" s="29">
        <v>1</v>
      </c>
      <c r="AJ75" s="35"/>
      <c r="AK75" s="34">
        <v>1</v>
      </c>
      <c r="AL75" s="31" t="s">
        <v>388</v>
      </c>
      <c r="AM75" s="22">
        <f>SUM(Tabel1[[#This Row],[Bez - fout, canadees]:[Bez - fout, anders]])</f>
        <v>1</v>
      </c>
      <c r="AN75" s="30"/>
      <c r="AO75" s="30"/>
      <c r="AP75" s="30"/>
      <c r="AQ75" s="30"/>
      <c r="AR75" s="22">
        <f>SUM(Tabel1[[#This Row],[Bez - Obstakel, openbaar]:[Bez - Obstakel, doelgroep]])</f>
        <v>0</v>
      </c>
      <c r="AS75" s="28"/>
      <c r="AT75" s="28"/>
      <c r="AU75" s="1"/>
      <c r="AV75" s="13">
        <f>SUM(Tabel1[[#This Row],[Bez - doelgroep totaal]]+Tabel1[[#This Row],[Bez - Openbaar]]+Tabel1[[#This Row],[Bez - Foutparkeerders]]+Tabel1[[#This Row],[Bez - Obstakels]]+Tabel1[[#This Row],[Bez - Informeel]])</f>
        <v>13</v>
      </c>
      <c r="AW7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75" s="8">
        <f>IF(OR(Tabel1[[#This Row],[Situatie tijdens meetmoment]]="wegwerkzaamheden",Tabel1[[#This Row],[Situatie tijdens meetmoment]]="niet bereikbaar")," ",IFERROR((Tabel1[[#This Row],[Bez - Privaat]])/Tabel1[[#This Row],[Cap - Privaat]],IF( AND((Tabel1[[#This Row],[Bez - Privaat]])&gt;0,Tabel1[[#This Row],[Cap - Privaat]]=0),"  ","   ")))</f>
        <v>0.33333333333333331</v>
      </c>
      <c r="AY7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0.92307692307692313</v>
      </c>
      <c r="AZ7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7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75" s="23">
        <f>IF(OR(Tabel1[[#This Row],[Situatie tijdens meetmoment]]="wegwerkzaamheden",Tabel1[[#This Row],[Situatie tijdens meetmoment]]="niet bereikbaar")," ",IFERROR(Tabel1[[#This Row],[Totale bezetting]]/Tabel1[[#This Row],[Totale capaciteit]],IF( AND(Tabel1[[#This Row],[Totale bezetting]]&gt;0,Tabel1[[#This Row],[Totale capaciteit]]=0),"  ","   ")))</f>
        <v>1</v>
      </c>
      <c r="BC75" s="4"/>
      <c r="BN75"/>
      <c r="BQ75" s="4"/>
      <c r="BR75" s="11"/>
      <c r="BS75" s="1"/>
      <c r="BU75"/>
      <c r="CF75" s="4"/>
    </row>
    <row r="76" spans="1:84" x14ac:dyDescent="0.25">
      <c r="A76" s="1" t="s">
        <v>104</v>
      </c>
      <c r="B76" s="1" t="s">
        <v>304</v>
      </c>
      <c r="C76" s="1" t="s">
        <v>418</v>
      </c>
      <c r="D76" s="1" t="s">
        <v>320</v>
      </c>
      <c r="E76" s="40">
        <v>45521</v>
      </c>
      <c r="F76" s="37" t="s">
        <v>303</v>
      </c>
      <c r="G76" s="4">
        <v>13</v>
      </c>
      <c r="H76" s="4">
        <v>0</v>
      </c>
      <c r="I76" s="4">
        <v>0</v>
      </c>
      <c r="J76" s="4">
        <v>0</v>
      </c>
      <c r="K76" s="4">
        <v>0</v>
      </c>
      <c r="L76" s="4">
        <v>0</v>
      </c>
      <c r="M76" s="4">
        <v>0</v>
      </c>
      <c r="N76" s="4">
        <v>0</v>
      </c>
      <c r="O76" s="4">
        <v>0</v>
      </c>
      <c r="P76" s="4">
        <v>1</v>
      </c>
      <c r="Q76" s="4">
        <v>0</v>
      </c>
      <c r="R76" s="4">
        <v>0</v>
      </c>
      <c r="S76" s="4">
        <v>0</v>
      </c>
      <c r="T76" s="4">
        <v>0</v>
      </c>
      <c r="U76" s="4">
        <v>0</v>
      </c>
      <c r="V76" s="4">
        <v>1</v>
      </c>
      <c r="W76" s="4">
        <v>0</v>
      </c>
      <c r="X7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3</v>
      </c>
      <c r="Y76" s="4">
        <f>Tabel1[[#This Row],[Totale openbare capaciteit]]+Tabel1[[#This Row],[Totale doelgroep capaciteit]]+Tabel1[[#This Row],[Cap - Informeel]]</f>
        <v>13</v>
      </c>
      <c r="Z76" s="29">
        <v>9</v>
      </c>
      <c r="AA76" s="30"/>
      <c r="AB76" s="30"/>
      <c r="AC76" s="30"/>
      <c r="AD76" s="30"/>
      <c r="AE76" s="30"/>
      <c r="AF76" s="30"/>
      <c r="AG76" s="30"/>
      <c r="AH76" s="4">
        <f>SUM(Tabel1[[#This Row],[Bez - Gehandicapten algemeen]:[Bez - Overig gereserveerd]])</f>
        <v>0</v>
      </c>
      <c r="AI76" s="30"/>
      <c r="AJ76" s="35"/>
      <c r="AK76" s="35"/>
      <c r="AL76" s="31"/>
      <c r="AM76" s="22">
        <f>SUM(Tabel1[[#This Row],[Bez - fout, canadees]:[Bez - fout, anders]])</f>
        <v>0</v>
      </c>
      <c r="AN76" s="30"/>
      <c r="AO76" s="30"/>
      <c r="AP76" s="30"/>
      <c r="AQ76" s="30"/>
      <c r="AR76" s="22">
        <f>SUM(Tabel1[[#This Row],[Bez - Obstakel, openbaar]:[Bez - Obstakel, doelgroep]])</f>
        <v>0</v>
      </c>
      <c r="AS76" s="28"/>
      <c r="AT76" s="28"/>
      <c r="AU76" s="1"/>
      <c r="AV76" s="13">
        <f>SUM(Tabel1[[#This Row],[Bez - doelgroep totaal]]+Tabel1[[#This Row],[Bez - Openbaar]]+Tabel1[[#This Row],[Bez - Foutparkeerders]]+Tabel1[[#This Row],[Bez - Obstakels]]+Tabel1[[#This Row],[Bez - Informeel]])</f>
        <v>9</v>
      </c>
      <c r="AW7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76" s="8">
        <f>IF(OR(Tabel1[[#This Row],[Situatie tijdens meetmoment]]="wegwerkzaamheden",Tabel1[[#This Row],[Situatie tijdens meetmoment]]="niet bereikbaar")," ",IFERROR((Tabel1[[#This Row],[Bez - Privaat]])/Tabel1[[#This Row],[Cap - Privaat]],IF( AND((Tabel1[[#This Row],[Bez - Privaat]])&gt;0,Tabel1[[#This Row],[Cap - Privaat]]=0),"  ","   ")))</f>
        <v>0</v>
      </c>
      <c r="AY7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0.69230769230769229</v>
      </c>
      <c r="AZ7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0.69230769230769229</v>
      </c>
      <c r="BA7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0.69230769230769229</v>
      </c>
      <c r="BB76" s="23">
        <f>IF(OR(Tabel1[[#This Row],[Situatie tijdens meetmoment]]="wegwerkzaamheden",Tabel1[[#This Row],[Situatie tijdens meetmoment]]="niet bereikbaar")," ",IFERROR(Tabel1[[#This Row],[Totale bezetting]]/Tabel1[[#This Row],[Totale capaciteit]],IF( AND(Tabel1[[#This Row],[Totale bezetting]]&gt;0,Tabel1[[#This Row],[Totale capaciteit]]=0),"  ","   ")))</f>
        <v>0.69230769230769229</v>
      </c>
      <c r="BC76" s="4"/>
      <c r="BN76"/>
      <c r="BQ76" s="4"/>
      <c r="BR76" s="11"/>
      <c r="BS76" s="1"/>
      <c r="BU76"/>
      <c r="CF76" s="4"/>
    </row>
    <row r="77" spans="1:84" x14ac:dyDescent="0.25">
      <c r="A77" s="1" t="s">
        <v>105</v>
      </c>
      <c r="B77" s="1" t="s">
        <v>304</v>
      </c>
      <c r="C77" s="1" t="s">
        <v>418</v>
      </c>
      <c r="D77" s="1" t="s">
        <v>308</v>
      </c>
      <c r="E77" s="40">
        <v>45518</v>
      </c>
      <c r="F77" s="37" t="s">
        <v>302</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77" s="4">
        <f>Tabel1[[#This Row],[Totale openbare capaciteit]]+Tabel1[[#This Row],[Totale doelgroep capaciteit]]+Tabel1[[#This Row],[Cap - Informeel]]</f>
        <v>0</v>
      </c>
      <c r="Z77" s="30"/>
      <c r="AA77" s="30"/>
      <c r="AB77" s="30"/>
      <c r="AC77" s="30"/>
      <c r="AD77" s="30"/>
      <c r="AE77" s="30"/>
      <c r="AF77" s="30"/>
      <c r="AG77" s="30"/>
      <c r="AH77" s="4">
        <f>SUM(Tabel1[[#This Row],[Bez - Gehandicapten algemeen]:[Bez - Overig gereserveerd]])</f>
        <v>0</v>
      </c>
      <c r="AI77" s="30"/>
      <c r="AJ77" s="35"/>
      <c r="AK77" s="35"/>
      <c r="AL77" s="31"/>
      <c r="AM77" s="22">
        <f>SUM(Tabel1[[#This Row],[Bez - fout, canadees]:[Bez - fout, anders]])</f>
        <v>0</v>
      </c>
      <c r="AN77" s="30"/>
      <c r="AO77" s="30"/>
      <c r="AP77" s="30"/>
      <c r="AQ77" s="30"/>
      <c r="AR77" s="22">
        <f>SUM(Tabel1[[#This Row],[Bez - Obstakel, openbaar]:[Bez - Obstakel, doelgroep]])</f>
        <v>0</v>
      </c>
      <c r="AS77" s="28"/>
      <c r="AT77" s="28"/>
      <c r="AU77" s="1"/>
      <c r="AV77" s="13">
        <f>SUM(Tabel1[[#This Row],[Bez - doelgroep totaal]]+Tabel1[[#This Row],[Bez - Openbaar]]+Tabel1[[#This Row],[Bez - Foutparkeerders]]+Tabel1[[#This Row],[Bez - Obstakels]]+Tabel1[[#This Row],[Bez - Informeel]])</f>
        <v>0</v>
      </c>
      <c r="AW7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77"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77"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77"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77"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77"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77" s="4"/>
      <c r="BN77"/>
      <c r="BQ77" s="4"/>
      <c r="BR77" s="11"/>
      <c r="BS77" s="1"/>
      <c r="BU77"/>
      <c r="CF77" s="4"/>
    </row>
    <row r="78" spans="1:84" x14ac:dyDescent="0.25">
      <c r="A78" s="1" t="s">
        <v>105</v>
      </c>
      <c r="B78" s="1" t="s">
        <v>304</v>
      </c>
      <c r="C78" s="1" t="s">
        <v>418</v>
      </c>
      <c r="D78" s="1" t="s">
        <v>308</v>
      </c>
      <c r="E78" s="40">
        <v>45521</v>
      </c>
      <c r="F78" s="37" t="s">
        <v>303</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78" s="4">
        <f>Tabel1[[#This Row],[Totale openbare capaciteit]]+Tabel1[[#This Row],[Totale doelgroep capaciteit]]+Tabel1[[#This Row],[Cap - Informeel]]</f>
        <v>0</v>
      </c>
      <c r="Z78" s="30"/>
      <c r="AA78" s="30"/>
      <c r="AB78" s="30"/>
      <c r="AC78" s="30"/>
      <c r="AD78" s="30"/>
      <c r="AE78" s="30"/>
      <c r="AF78" s="30"/>
      <c r="AG78" s="30"/>
      <c r="AH78" s="4">
        <f>SUM(Tabel1[[#This Row],[Bez - Gehandicapten algemeen]:[Bez - Overig gereserveerd]])</f>
        <v>0</v>
      </c>
      <c r="AI78" s="30"/>
      <c r="AJ78" s="35"/>
      <c r="AK78" s="35"/>
      <c r="AL78" s="31"/>
      <c r="AM78" s="22">
        <f>SUM(Tabel1[[#This Row],[Bez - fout, canadees]:[Bez - fout, anders]])</f>
        <v>0</v>
      </c>
      <c r="AN78" s="30"/>
      <c r="AO78" s="30"/>
      <c r="AP78" s="30"/>
      <c r="AQ78" s="30"/>
      <c r="AR78" s="22">
        <f>SUM(Tabel1[[#This Row],[Bez - Obstakel, openbaar]:[Bez - Obstakel, doelgroep]])</f>
        <v>0</v>
      </c>
      <c r="AS78" s="28"/>
      <c r="AT78" s="28"/>
      <c r="AU78" s="1"/>
      <c r="AV78" s="13">
        <f>SUM(Tabel1[[#This Row],[Bez - doelgroep totaal]]+Tabel1[[#This Row],[Bez - Openbaar]]+Tabel1[[#This Row],[Bez - Foutparkeerders]]+Tabel1[[#This Row],[Bez - Obstakels]]+Tabel1[[#This Row],[Bez - Informeel]])</f>
        <v>0</v>
      </c>
      <c r="AW7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78"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78"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78"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78"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78"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78" s="4"/>
      <c r="BN78"/>
      <c r="BQ78" s="4"/>
      <c r="BR78" s="11"/>
      <c r="BS78" s="1"/>
      <c r="BU78"/>
      <c r="CF78" s="4"/>
    </row>
    <row r="79" spans="1:84" x14ac:dyDescent="0.25">
      <c r="A79" s="1" t="s">
        <v>106</v>
      </c>
      <c r="B79" s="1" t="s">
        <v>304</v>
      </c>
      <c r="C79" s="1" t="s">
        <v>418</v>
      </c>
      <c r="D79" s="1" t="s">
        <v>322</v>
      </c>
      <c r="E79" s="40">
        <v>45518</v>
      </c>
      <c r="F79" s="37" t="s">
        <v>302</v>
      </c>
      <c r="G79" s="4">
        <v>2</v>
      </c>
      <c r="H79" s="4">
        <v>0</v>
      </c>
      <c r="I79" s="4">
        <v>0</v>
      </c>
      <c r="J79" s="4">
        <v>0</v>
      </c>
      <c r="K79" s="4">
        <v>0</v>
      </c>
      <c r="L79" s="4">
        <v>0</v>
      </c>
      <c r="M79" s="4">
        <v>0</v>
      </c>
      <c r="N79" s="4">
        <v>0</v>
      </c>
      <c r="O79" s="4">
        <v>0</v>
      </c>
      <c r="P79" s="4">
        <v>0</v>
      </c>
      <c r="Q79" s="4">
        <v>0</v>
      </c>
      <c r="R79" s="4">
        <v>0</v>
      </c>
      <c r="S79" s="4">
        <v>0</v>
      </c>
      <c r="T79" s="4">
        <v>0</v>
      </c>
      <c r="U79" s="4">
        <v>0</v>
      </c>
      <c r="V79" s="4">
        <v>0</v>
      </c>
      <c r="W79" s="4">
        <v>0</v>
      </c>
      <c r="X7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79" s="4">
        <f>Tabel1[[#This Row],[Totale openbare capaciteit]]+Tabel1[[#This Row],[Totale doelgroep capaciteit]]+Tabel1[[#This Row],[Cap - Informeel]]</f>
        <v>2</v>
      </c>
      <c r="Z79" s="29">
        <v>2</v>
      </c>
      <c r="AA79" s="30"/>
      <c r="AB79" s="30"/>
      <c r="AC79" s="30"/>
      <c r="AD79" s="30"/>
      <c r="AE79" s="30"/>
      <c r="AF79" s="30"/>
      <c r="AG79" s="30"/>
      <c r="AH79" s="4">
        <f>SUM(Tabel1[[#This Row],[Bez - Gehandicapten algemeen]:[Bez - Overig gereserveerd]])</f>
        <v>0</v>
      </c>
      <c r="AI79" s="30"/>
      <c r="AJ79" s="35"/>
      <c r="AK79" s="34">
        <v>1</v>
      </c>
      <c r="AL79" s="31" t="s">
        <v>390</v>
      </c>
      <c r="AM79" s="22">
        <f>SUM(Tabel1[[#This Row],[Bez - fout, canadees]:[Bez - fout, anders]])</f>
        <v>1</v>
      </c>
      <c r="AN79" s="30"/>
      <c r="AO79" s="30"/>
      <c r="AP79" s="30"/>
      <c r="AQ79" s="30"/>
      <c r="AR79" s="22">
        <f>SUM(Tabel1[[#This Row],[Bez - Obstakel, openbaar]:[Bez - Obstakel, doelgroep]])</f>
        <v>0</v>
      </c>
      <c r="AS79" s="28"/>
      <c r="AT79" s="28"/>
      <c r="AU79" s="1" t="s">
        <v>401</v>
      </c>
      <c r="AV79" s="13">
        <f>SUM(Tabel1[[#This Row],[Bez - doelgroep totaal]]+Tabel1[[#This Row],[Bez - Openbaar]]+Tabel1[[#This Row],[Bez - Foutparkeerders]]+Tabel1[[#This Row],[Bez - Obstakels]]+Tabel1[[#This Row],[Bez - Informeel]])</f>
        <v>3</v>
      </c>
      <c r="AW7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79"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7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7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1.5</v>
      </c>
      <c r="BA7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1.5</v>
      </c>
      <c r="BB79" s="23">
        <f>IF(OR(Tabel1[[#This Row],[Situatie tijdens meetmoment]]="wegwerkzaamheden",Tabel1[[#This Row],[Situatie tijdens meetmoment]]="niet bereikbaar")," ",IFERROR(Tabel1[[#This Row],[Totale bezetting]]/Tabel1[[#This Row],[Totale capaciteit]],IF( AND(Tabel1[[#This Row],[Totale bezetting]]&gt;0,Tabel1[[#This Row],[Totale capaciteit]]=0),"  ","   ")))</f>
        <v>1.5</v>
      </c>
      <c r="BC79" s="4"/>
      <c r="BN79"/>
      <c r="BQ79" s="4"/>
      <c r="BR79" s="11"/>
      <c r="BS79" s="1"/>
      <c r="BU79"/>
      <c r="CF79" s="4"/>
    </row>
    <row r="80" spans="1:84" x14ac:dyDescent="0.25">
      <c r="A80" s="1" t="s">
        <v>106</v>
      </c>
      <c r="B80" s="1" t="s">
        <v>304</v>
      </c>
      <c r="C80" s="1" t="s">
        <v>418</v>
      </c>
      <c r="D80" s="1" t="s">
        <v>322</v>
      </c>
      <c r="E80" s="40">
        <v>45521</v>
      </c>
      <c r="F80" s="37" t="s">
        <v>303</v>
      </c>
      <c r="G80" s="4">
        <v>2</v>
      </c>
      <c r="H80" s="4">
        <v>0</v>
      </c>
      <c r="I80" s="4">
        <v>0</v>
      </c>
      <c r="J80" s="4">
        <v>0</v>
      </c>
      <c r="K80" s="4">
        <v>0</v>
      </c>
      <c r="L80" s="4">
        <v>0</v>
      </c>
      <c r="M80" s="4">
        <v>0</v>
      </c>
      <c r="N80" s="4">
        <v>0</v>
      </c>
      <c r="O80" s="4">
        <v>0</v>
      </c>
      <c r="P80" s="4">
        <v>0</v>
      </c>
      <c r="Q80" s="4">
        <v>0</v>
      </c>
      <c r="R80" s="4">
        <v>0</v>
      </c>
      <c r="S80" s="4">
        <v>0</v>
      </c>
      <c r="T80" s="4">
        <v>0</v>
      </c>
      <c r="U80" s="4">
        <v>0</v>
      </c>
      <c r="V80" s="4">
        <v>0</v>
      </c>
      <c r="W80" s="4">
        <v>0</v>
      </c>
      <c r="X8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80" s="4">
        <f>Tabel1[[#This Row],[Totale openbare capaciteit]]+Tabel1[[#This Row],[Totale doelgroep capaciteit]]+Tabel1[[#This Row],[Cap - Informeel]]</f>
        <v>2</v>
      </c>
      <c r="Z80" s="29">
        <v>2</v>
      </c>
      <c r="AA80" s="30"/>
      <c r="AB80" s="30"/>
      <c r="AC80" s="30"/>
      <c r="AD80" s="30"/>
      <c r="AE80" s="30"/>
      <c r="AF80" s="30"/>
      <c r="AG80" s="30"/>
      <c r="AH80" s="4">
        <f>SUM(Tabel1[[#This Row],[Bez - Gehandicapten algemeen]:[Bez - Overig gereserveerd]])</f>
        <v>0</v>
      </c>
      <c r="AI80" s="30"/>
      <c r="AJ80" s="35"/>
      <c r="AK80" s="35"/>
      <c r="AL80" s="31"/>
      <c r="AM80" s="22">
        <f>SUM(Tabel1[[#This Row],[Bez - fout, canadees]:[Bez - fout, anders]])</f>
        <v>0</v>
      </c>
      <c r="AN80" s="30"/>
      <c r="AO80" s="30"/>
      <c r="AP80" s="30"/>
      <c r="AQ80" s="30"/>
      <c r="AR80" s="22">
        <f>SUM(Tabel1[[#This Row],[Bez - Obstakel, openbaar]:[Bez - Obstakel, doelgroep]])</f>
        <v>0</v>
      </c>
      <c r="AS80" s="28"/>
      <c r="AT80" s="28"/>
      <c r="AU80" s="1"/>
      <c r="AV80" s="13">
        <f>SUM(Tabel1[[#This Row],[Bez - doelgroep totaal]]+Tabel1[[#This Row],[Bez - Openbaar]]+Tabel1[[#This Row],[Bez - Foutparkeerders]]+Tabel1[[#This Row],[Bez - Obstakels]]+Tabel1[[#This Row],[Bez - Informeel]])</f>
        <v>2</v>
      </c>
      <c r="AW8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80"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8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8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8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80" s="23">
        <f>IF(OR(Tabel1[[#This Row],[Situatie tijdens meetmoment]]="wegwerkzaamheden",Tabel1[[#This Row],[Situatie tijdens meetmoment]]="niet bereikbaar")," ",IFERROR(Tabel1[[#This Row],[Totale bezetting]]/Tabel1[[#This Row],[Totale capaciteit]],IF( AND(Tabel1[[#This Row],[Totale bezetting]]&gt;0,Tabel1[[#This Row],[Totale capaciteit]]=0),"  ","   ")))</f>
        <v>1</v>
      </c>
      <c r="BC80" s="4"/>
      <c r="BN80"/>
      <c r="BQ80" s="4"/>
      <c r="BR80" s="11"/>
      <c r="BS80" s="1"/>
      <c r="BU80"/>
      <c r="CF80" s="4"/>
    </row>
    <row r="81" spans="1:84" x14ac:dyDescent="0.25">
      <c r="A81" s="1" t="s">
        <v>107</v>
      </c>
      <c r="B81" s="1" t="s">
        <v>304</v>
      </c>
      <c r="C81" s="1" t="s">
        <v>418</v>
      </c>
      <c r="D81" s="1" t="s">
        <v>307</v>
      </c>
      <c r="E81" s="40">
        <v>45518</v>
      </c>
      <c r="F81" s="37" t="s">
        <v>302</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81" s="4">
        <f>Tabel1[[#This Row],[Totale openbare capaciteit]]+Tabel1[[#This Row],[Totale doelgroep capaciteit]]+Tabel1[[#This Row],[Cap - Informeel]]</f>
        <v>0</v>
      </c>
      <c r="Z81" s="30"/>
      <c r="AA81" s="30"/>
      <c r="AB81" s="30"/>
      <c r="AC81" s="30"/>
      <c r="AD81" s="30"/>
      <c r="AE81" s="30"/>
      <c r="AF81" s="30"/>
      <c r="AG81" s="30"/>
      <c r="AH81" s="4">
        <f>SUM(Tabel1[[#This Row],[Bez - Gehandicapten algemeen]:[Bez - Overig gereserveerd]])</f>
        <v>0</v>
      </c>
      <c r="AI81" s="30"/>
      <c r="AJ81" s="35"/>
      <c r="AK81" s="35"/>
      <c r="AL81" s="31"/>
      <c r="AM81" s="22">
        <f>SUM(Tabel1[[#This Row],[Bez - fout, canadees]:[Bez - fout, anders]])</f>
        <v>0</v>
      </c>
      <c r="AN81" s="30"/>
      <c r="AO81" s="30"/>
      <c r="AP81" s="30"/>
      <c r="AQ81" s="30"/>
      <c r="AR81" s="22">
        <f>SUM(Tabel1[[#This Row],[Bez - Obstakel, openbaar]:[Bez - Obstakel, doelgroep]])</f>
        <v>0</v>
      </c>
      <c r="AS81" s="28"/>
      <c r="AT81" s="28"/>
      <c r="AU81" s="1"/>
      <c r="AV81" s="13">
        <f>SUM(Tabel1[[#This Row],[Bez - doelgroep totaal]]+Tabel1[[#This Row],[Bez - Openbaar]]+Tabel1[[#This Row],[Bez - Foutparkeerders]]+Tabel1[[#This Row],[Bez - Obstakels]]+Tabel1[[#This Row],[Bez - Informeel]])</f>
        <v>0</v>
      </c>
      <c r="AW8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81"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81"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81"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81"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81"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81" s="4"/>
      <c r="BN81"/>
      <c r="BQ81" s="4"/>
      <c r="BR81" s="11"/>
      <c r="BS81" s="1"/>
      <c r="BU81"/>
      <c r="CF81" s="4"/>
    </row>
    <row r="82" spans="1:84" x14ac:dyDescent="0.25">
      <c r="A82" s="1" t="s">
        <v>107</v>
      </c>
      <c r="B82" s="1" t="s">
        <v>304</v>
      </c>
      <c r="C82" s="1" t="s">
        <v>418</v>
      </c>
      <c r="D82" s="1" t="s">
        <v>307</v>
      </c>
      <c r="E82" s="40">
        <v>45521</v>
      </c>
      <c r="F82" s="37" t="s">
        <v>303</v>
      </c>
      <c r="G82" s="4">
        <v>0</v>
      </c>
      <c r="H82" s="4">
        <v>0</v>
      </c>
      <c r="I82" s="4">
        <v>0</v>
      </c>
      <c r="J82" s="4">
        <v>0</v>
      </c>
      <c r="K82" s="4">
        <v>0</v>
      </c>
      <c r="L82" s="4">
        <v>0</v>
      </c>
      <c r="M82" s="4">
        <v>0</v>
      </c>
      <c r="N82" s="4">
        <v>0</v>
      </c>
      <c r="O82" s="4">
        <v>0</v>
      </c>
      <c r="P82" s="4">
        <v>0</v>
      </c>
      <c r="Q82" s="4">
        <v>0</v>
      </c>
      <c r="R82" s="4">
        <v>0</v>
      </c>
      <c r="S82" s="4">
        <v>0</v>
      </c>
      <c r="T82" s="4">
        <v>0</v>
      </c>
      <c r="U82" s="4">
        <v>0</v>
      </c>
      <c r="V82" s="4">
        <v>0</v>
      </c>
      <c r="W82" s="4">
        <v>0</v>
      </c>
      <c r="X8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82" s="4">
        <f>Tabel1[[#This Row],[Totale openbare capaciteit]]+Tabel1[[#This Row],[Totale doelgroep capaciteit]]+Tabel1[[#This Row],[Cap - Informeel]]</f>
        <v>0</v>
      </c>
      <c r="Z82" s="30"/>
      <c r="AA82" s="30"/>
      <c r="AB82" s="30"/>
      <c r="AC82" s="30"/>
      <c r="AD82" s="30"/>
      <c r="AE82" s="30"/>
      <c r="AF82" s="30"/>
      <c r="AG82" s="30"/>
      <c r="AH82" s="4">
        <f>SUM(Tabel1[[#This Row],[Bez - Gehandicapten algemeen]:[Bez - Overig gereserveerd]])</f>
        <v>0</v>
      </c>
      <c r="AI82" s="30"/>
      <c r="AJ82" s="35"/>
      <c r="AK82" s="35"/>
      <c r="AL82" s="31"/>
      <c r="AM82" s="22">
        <f>SUM(Tabel1[[#This Row],[Bez - fout, canadees]:[Bez - fout, anders]])</f>
        <v>0</v>
      </c>
      <c r="AN82" s="30"/>
      <c r="AO82" s="30"/>
      <c r="AP82" s="30"/>
      <c r="AQ82" s="30"/>
      <c r="AR82" s="22">
        <f>SUM(Tabel1[[#This Row],[Bez - Obstakel, openbaar]:[Bez - Obstakel, doelgroep]])</f>
        <v>0</v>
      </c>
      <c r="AS82" s="28"/>
      <c r="AT82" s="28"/>
      <c r="AU82" s="1"/>
      <c r="AV82" s="13">
        <f>SUM(Tabel1[[#This Row],[Bez - doelgroep totaal]]+Tabel1[[#This Row],[Bez - Openbaar]]+Tabel1[[#This Row],[Bez - Foutparkeerders]]+Tabel1[[#This Row],[Bez - Obstakels]]+Tabel1[[#This Row],[Bez - Informeel]])</f>
        <v>0</v>
      </c>
      <c r="AW8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8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82"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82"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82"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82"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82" s="4"/>
      <c r="BN82"/>
      <c r="BQ82" s="4"/>
      <c r="BR82" s="11"/>
      <c r="BS82" s="1"/>
      <c r="BU82"/>
      <c r="CF82" s="4"/>
    </row>
    <row r="83" spans="1:84" x14ac:dyDescent="0.25">
      <c r="A83" s="1" t="s">
        <v>108</v>
      </c>
      <c r="B83" s="1" t="s">
        <v>304</v>
      </c>
      <c r="C83" s="1" t="s">
        <v>420</v>
      </c>
      <c r="D83" s="1" t="s">
        <v>323</v>
      </c>
      <c r="E83" s="40">
        <v>45518</v>
      </c>
      <c r="F83" s="37" t="s">
        <v>302</v>
      </c>
      <c r="G83" s="4">
        <v>0</v>
      </c>
      <c r="H83" s="4">
        <v>0</v>
      </c>
      <c r="I83" s="4">
        <v>0</v>
      </c>
      <c r="J83" s="4">
        <v>0</v>
      </c>
      <c r="K83" s="4">
        <v>0</v>
      </c>
      <c r="L83" s="4">
        <v>0</v>
      </c>
      <c r="M83" s="4">
        <v>0</v>
      </c>
      <c r="N83" s="4">
        <v>0</v>
      </c>
      <c r="O83" s="4">
        <v>0</v>
      </c>
      <c r="P83" s="4">
        <v>0</v>
      </c>
      <c r="Q83" s="4">
        <v>0</v>
      </c>
      <c r="R83" s="4">
        <v>0</v>
      </c>
      <c r="S83" s="4">
        <v>0</v>
      </c>
      <c r="T83" s="4">
        <v>2</v>
      </c>
      <c r="U83" s="4">
        <v>0</v>
      </c>
      <c r="V83" s="4">
        <v>0</v>
      </c>
      <c r="W83" s="4">
        <v>0</v>
      </c>
      <c r="X8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83" s="4">
        <f>Tabel1[[#This Row],[Totale openbare capaciteit]]+Tabel1[[#This Row],[Totale doelgroep capaciteit]]+Tabel1[[#This Row],[Cap - Informeel]]</f>
        <v>0</v>
      </c>
      <c r="Z83" s="30"/>
      <c r="AA83" s="30"/>
      <c r="AB83" s="30"/>
      <c r="AC83" s="30"/>
      <c r="AD83" s="30"/>
      <c r="AE83" s="30"/>
      <c r="AF83" s="30"/>
      <c r="AG83" s="30"/>
      <c r="AH83" s="4">
        <f>SUM(Tabel1[[#This Row],[Bez - Gehandicapten algemeen]:[Bez - Overig gereserveerd]])</f>
        <v>0</v>
      </c>
      <c r="AI83" s="30"/>
      <c r="AJ83" s="35"/>
      <c r="AK83" s="34">
        <v>1</v>
      </c>
      <c r="AL83" s="31" t="s">
        <v>388</v>
      </c>
      <c r="AM83" s="22">
        <f>SUM(Tabel1[[#This Row],[Bez - fout, canadees]:[Bez - fout, anders]])</f>
        <v>1</v>
      </c>
      <c r="AN83" s="30"/>
      <c r="AO83" s="30"/>
      <c r="AP83" s="30"/>
      <c r="AQ83" s="30"/>
      <c r="AR83" s="22">
        <f>SUM(Tabel1[[#This Row],[Bez - Obstakel, openbaar]:[Bez - Obstakel, doelgroep]])</f>
        <v>0</v>
      </c>
      <c r="AS83" s="28"/>
      <c r="AT83" s="28"/>
      <c r="AU83" s="1" t="s">
        <v>401</v>
      </c>
      <c r="AV83" s="13">
        <f>SUM(Tabel1[[#This Row],[Bez - doelgroep totaal]]+Tabel1[[#This Row],[Bez - Openbaar]]+Tabel1[[#This Row],[Bez - Foutparkeerders]]+Tabel1[[#This Row],[Bez - Obstakels]]+Tabel1[[#This Row],[Bez - Informeel]])</f>
        <v>1</v>
      </c>
      <c r="AW8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83" s="8">
        <f>IF(OR(Tabel1[[#This Row],[Situatie tijdens meetmoment]]="wegwerkzaamheden",Tabel1[[#This Row],[Situatie tijdens meetmoment]]="niet bereikbaar")," ",IFERROR((Tabel1[[#This Row],[Bez - Privaat]])/Tabel1[[#This Row],[Cap - Privaat]],IF( AND((Tabel1[[#This Row],[Bez - Privaat]])&gt;0,Tabel1[[#This Row],[Cap - Privaat]]=0),"  ","   ")))</f>
        <v>0</v>
      </c>
      <c r="AY83"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83"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83"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83"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83" s="4"/>
      <c r="BN83"/>
      <c r="BQ83" s="4"/>
      <c r="BR83" s="11"/>
      <c r="BS83" s="1"/>
      <c r="BU83"/>
      <c r="CF83" s="4"/>
    </row>
    <row r="84" spans="1:84" x14ac:dyDescent="0.25">
      <c r="A84" s="1" t="s">
        <v>108</v>
      </c>
      <c r="B84" s="1" t="s">
        <v>304</v>
      </c>
      <c r="C84" s="1" t="s">
        <v>420</v>
      </c>
      <c r="D84" s="1" t="s">
        <v>323</v>
      </c>
      <c r="E84" s="40">
        <v>45521</v>
      </c>
      <c r="F84" s="37" t="s">
        <v>303</v>
      </c>
      <c r="G84" s="4">
        <v>0</v>
      </c>
      <c r="H84" s="4">
        <v>0</v>
      </c>
      <c r="I84" s="4">
        <v>0</v>
      </c>
      <c r="J84" s="4">
        <v>0</v>
      </c>
      <c r="K84" s="4">
        <v>0</v>
      </c>
      <c r="L84" s="4">
        <v>0</v>
      </c>
      <c r="M84" s="4">
        <v>0</v>
      </c>
      <c r="N84" s="4">
        <v>0</v>
      </c>
      <c r="O84" s="4">
        <v>0</v>
      </c>
      <c r="P84" s="4">
        <v>0</v>
      </c>
      <c r="Q84" s="4">
        <v>0</v>
      </c>
      <c r="R84" s="4">
        <v>0</v>
      </c>
      <c r="S84" s="4">
        <v>0</v>
      </c>
      <c r="T84" s="4">
        <v>2</v>
      </c>
      <c r="U84" s="4">
        <v>0</v>
      </c>
      <c r="V84" s="4">
        <v>0</v>
      </c>
      <c r="W84" s="4">
        <v>0</v>
      </c>
      <c r="X8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84" s="4">
        <f>Tabel1[[#This Row],[Totale openbare capaciteit]]+Tabel1[[#This Row],[Totale doelgroep capaciteit]]+Tabel1[[#This Row],[Cap - Informeel]]</f>
        <v>0</v>
      </c>
      <c r="Z84" s="30"/>
      <c r="AA84" s="30"/>
      <c r="AB84" s="30"/>
      <c r="AC84" s="30"/>
      <c r="AD84" s="30"/>
      <c r="AE84" s="30"/>
      <c r="AF84" s="30"/>
      <c r="AG84" s="30"/>
      <c r="AH84" s="4">
        <f>SUM(Tabel1[[#This Row],[Bez - Gehandicapten algemeen]:[Bez - Overig gereserveerd]])</f>
        <v>0</v>
      </c>
      <c r="AI84" s="30"/>
      <c r="AJ84" s="35"/>
      <c r="AK84" s="35"/>
      <c r="AL84" s="31"/>
      <c r="AM84" s="22">
        <f>SUM(Tabel1[[#This Row],[Bez - fout, canadees]:[Bez - fout, anders]])</f>
        <v>0</v>
      </c>
      <c r="AN84" s="30"/>
      <c r="AO84" s="30"/>
      <c r="AP84" s="30"/>
      <c r="AQ84" s="30"/>
      <c r="AR84" s="22">
        <f>SUM(Tabel1[[#This Row],[Bez - Obstakel, openbaar]:[Bez - Obstakel, doelgroep]])</f>
        <v>0</v>
      </c>
      <c r="AS84" s="28"/>
      <c r="AT84" s="28"/>
      <c r="AU84" s="1"/>
      <c r="AV84" s="13">
        <f>SUM(Tabel1[[#This Row],[Bez - doelgroep totaal]]+Tabel1[[#This Row],[Bez - Openbaar]]+Tabel1[[#This Row],[Bez - Foutparkeerders]]+Tabel1[[#This Row],[Bez - Obstakels]]+Tabel1[[#This Row],[Bez - Informeel]])</f>
        <v>0</v>
      </c>
      <c r="AW8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84" s="8">
        <f>IF(OR(Tabel1[[#This Row],[Situatie tijdens meetmoment]]="wegwerkzaamheden",Tabel1[[#This Row],[Situatie tijdens meetmoment]]="niet bereikbaar")," ",IFERROR((Tabel1[[#This Row],[Bez - Privaat]])/Tabel1[[#This Row],[Cap - Privaat]],IF( AND((Tabel1[[#This Row],[Bez - Privaat]])&gt;0,Tabel1[[#This Row],[Cap - Privaat]]=0),"  ","   ")))</f>
        <v>0</v>
      </c>
      <c r="AY84"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84"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84"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84"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84" s="4"/>
      <c r="BN84"/>
      <c r="BQ84" s="4"/>
      <c r="BR84" s="11"/>
      <c r="BS84" s="1"/>
      <c r="BU84"/>
      <c r="CF84" s="4"/>
    </row>
    <row r="85" spans="1:84" x14ac:dyDescent="0.25">
      <c r="A85" s="1" t="s">
        <v>109</v>
      </c>
      <c r="B85" s="1" t="s">
        <v>304</v>
      </c>
      <c r="C85" s="1" t="s">
        <v>418</v>
      </c>
      <c r="D85" s="1" t="s">
        <v>321</v>
      </c>
      <c r="E85" s="40">
        <v>45518</v>
      </c>
      <c r="F85" s="37" t="s">
        <v>302</v>
      </c>
      <c r="G85" s="4">
        <v>19</v>
      </c>
      <c r="H85" s="4">
        <v>0</v>
      </c>
      <c r="I85" s="4">
        <v>0</v>
      </c>
      <c r="J85" s="4">
        <v>0</v>
      </c>
      <c r="K85" s="4">
        <v>0</v>
      </c>
      <c r="L85" s="4">
        <v>0</v>
      </c>
      <c r="M85" s="4">
        <v>0</v>
      </c>
      <c r="N85" s="4">
        <v>0</v>
      </c>
      <c r="O85" s="4">
        <v>0</v>
      </c>
      <c r="P85" s="4">
        <v>0</v>
      </c>
      <c r="Q85" s="4">
        <v>0</v>
      </c>
      <c r="R85" s="4">
        <v>0</v>
      </c>
      <c r="S85" s="4">
        <v>0</v>
      </c>
      <c r="T85" s="4">
        <v>0</v>
      </c>
      <c r="U85" s="4">
        <v>0</v>
      </c>
      <c r="V85" s="4">
        <v>0</v>
      </c>
      <c r="W85" s="4">
        <v>0</v>
      </c>
      <c r="X8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85" s="4">
        <f>Tabel1[[#This Row],[Totale openbare capaciteit]]+Tabel1[[#This Row],[Totale doelgroep capaciteit]]+Tabel1[[#This Row],[Cap - Informeel]]</f>
        <v>19</v>
      </c>
      <c r="Z85" s="29">
        <v>16</v>
      </c>
      <c r="AA85" s="30"/>
      <c r="AB85" s="30"/>
      <c r="AC85" s="30"/>
      <c r="AD85" s="30"/>
      <c r="AE85" s="30"/>
      <c r="AF85" s="30"/>
      <c r="AG85" s="30"/>
      <c r="AH85" s="4">
        <f>SUM(Tabel1[[#This Row],[Bez - Gehandicapten algemeen]:[Bez - Overig gereserveerd]])</f>
        <v>0</v>
      </c>
      <c r="AI85" s="29"/>
      <c r="AJ85" s="35"/>
      <c r="AK85" s="34">
        <v>1</v>
      </c>
      <c r="AL85" s="31" t="s">
        <v>391</v>
      </c>
      <c r="AM85" s="22">
        <f>SUM(Tabel1[[#This Row],[Bez - fout, canadees]:[Bez - fout, anders]])</f>
        <v>1</v>
      </c>
      <c r="AN85" s="30"/>
      <c r="AO85" s="30"/>
      <c r="AP85" s="30"/>
      <c r="AQ85" s="30"/>
      <c r="AR85" s="22">
        <f>SUM(Tabel1[[#This Row],[Bez - Obstakel, openbaar]:[Bez - Obstakel, doelgroep]])</f>
        <v>0</v>
      </c>
      <c r="AS85" s="28"/>
      <c r="AT85" s="28"/>
      <c r="AU85" s="1"/>
      <c r="AV85" s="13">
        <f>SUM(Tabel1[[#This Row],[Bez - doelgroep totaal]]+Tabel1[[#This Row],[Bez - Openbaar]]+Tabel1[[#This Row],[Bez - Foutparkeerders]]+Tabel1[[#This Row],[Bez - Obstakels]]+Tabel1[[#This Row],[Bez - Informeel]])</f>
        <v>17</v>
      </c>
      <c r="AW8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8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8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0.84210526315789469</v>
      </c>
      <c r="AZ8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0.89473684210526316</v>
      </c>
      <c r="BA8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0.89473684210526316</v>
      </c>
      <c r="BB85" s="23">
        <f>IF(OR(Tabel1[[#This Row],[Situatie tijdens meetmoment]]="wegwerkzaamheden",Tabel1[[#This Row],[Situatie tijdens meetmoment]]="niet bereikbaar")," ",IFERROR(Tabel1[[#This Row],[Totale bezetting]]/Tabel1[[#This Row],[Totale capaciteit]],IF( AND(Tabel1[[#This Row],[Totale bezetting]]&gt;0,Tabel1[[#This Row],[Totale capaciteit]]=0),"  ","   ")))</f>
        <v>0.89473684210526316</v>
      </c>
      <c r="BC85" s="4"/>
      <c r="BN85"/>
      <c r="BQ85" s="4"/>
      <c r="BR85" s="11"/>
      <c r="BS85" s="1"/>
      <c r="BU85"/>
      <c r="CF85" s="4"/>
    </row>
    <row r="86" spans="1:84" x14ac:dyDescent="0.25">
      <c r="A86" s="1" t="s">
        <v>109</v>
      </c>
      <c r="B86" s="1" t="s">
        <v>304</v>
      </c>
      <c r="C86" s="1" t="s">
        <v>418</v>
      </c>
      <c r="D86" s="1" t="s">
        <v>321</v>
      </c>
      <c r="E86" s="40">
        <v>45521</v>
      </c>
      <c r="F86" s="37" t="s">
        <v>303</v>
      </c>
      <c r="G86" s="4">
        <v>19</v>
      </c>
      <c r="H86" s="4">
        <v>0</v>
      </c>
      <c r="I86" s="4">
        <v>0</v>
      </c>
      <c r="J86" s="4">
        <v>0</v>
      </c>
      <c r="K86" s="4">
        <v>0</v>
      </c>
      <c r="L86" s="4">
        <v>0</v>
      </c>
      <c r="M86" s="4">
        <v>0</v>
      </c>
      <c r="N86" s="4">
        <v>0</v>
      </c>
      <c r="O86" s="4">
        <v>0</v>
      </c>
      <c r="P86" s="4">
        <v>0</v>
      </c>
      <c r="Q86" s="4">
        <v>0</v>
      </c>
      <c r="R86" s="4">
        <v>0</v>
      </c>
      <c r="S86" s="4">
        <v>0</v>
      </c>
      <c r="T86" s="4">
        <v>0</v>
      </c>
      <c r="U86" s="4">
        <v>0</v>
      </c>
      <c r="V86" s="4">
        <v>0</v>
      </c>
      <c r="W86" s="4">
        <v>0</v>
      </c>
      <c r="X8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86" s="4">
        <f>Tabel1[[#This Row],[Totale openbare capaciteit]]+Tabel1[[#This Row],[Totale doelgroep capaciteit]]+Tabel1[[#This Row],[Cap - Informeel]]</f>
        <v>19</v>
      </c>
      <c r="Z86" s="29">
        <v>17</v>
      </c>
      <c r="AA86" s="30"/>
      <c r="AB86" s="30"/>
      <c r="AC86" s="30"/>
      <c r="AD86" s="30"/>
      <c r="AE86" s="30"/>
      <c r="AF86" s="30"/>
      <c r="AG86" s="30"/>
      <c r="AH86" s="4">
        <f>SUM(Tabel1[[#This Row],[Bez - Gehandicapten algemeen]:[Bez - Overig gereserveerd]])</f>
        <v>0</v>
      </c>
      <c r="AI86" s="29"/>
      <c r="AJ86" s="35"/>
      <c r="AK86" s="35"/>
      <c r="AL86" s="31"/>
      <c r="AM86" s="22">
        <f>SUM(Tabel1[[#This Row],[Bez - fout, canadees]:[Bez - fout, anders]])</f>
        <v>0</v>
      </c>
      <c r="AN86" s="30"/>
      <c r="AO86" s="30"/>
      <c r="AP86" s="30"/>
      <c r="AQ86" s="30"/>
      <c r="AR86" s="22">
        <f>SUM(Tabel1[[#This Row],[Bez - Obstakel, openbaar]:[Bez - Obstakel, doelgroep]])</f>
        <v>0</v>
      </c>
      <c r="AS86" s="28"/>
      <c r="AT86" s="28"/>
      <c r="AU86" s="1"/>
      <c r="AV86" s="13">
        <f>SUM(Tabel1[[#This Row],[Bez - doelgroep totaal]]+Tabel1[[#This Row],[Bez - Openbaar]]+Tabel1[[#This Row],[Bez - Foutparkeerders]]+Tabel1[[#This Row],[Bez - Obstakels]]+Tabel1[[#This Row],[Bez - Informeel]])</f>
        <v>17</v>
      </c>
      <c r="AW8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8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8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0.89473684210526316</v>
      </c>
      <c r="AZ8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0.89473684210526316</v>
      </c>
      <c r="BA8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0.89473684210526316</v>
      </c>
      <c r="BB86" s="23">
        <f>IF(OR(Tabel1[[#This Row],[Situatie tijdens meetmoment]]="wegwerkzaamheden",Tabel1[[#This Row],[Situatie tijdens meetmoment]]="niet bereikbaar")," ",IFERROR(Tabel1[[#This Row],[Totale bezetting]]/Tabel1[[#This Row],[Totale capaciteit]],IF( AND(Tabel1[[#This Row],[Totale bezetting]]&gt;0,Tabel1[[#This Row],[Totale capaciteit]]=0),"  ","   ")))</f>
        <v>0.89473684210526316</v>
      </c>
      <c r="BC86" s="4"/>
      <c r="BN86"/>
      <c r="BQ86" s="4"/>
      <c r="BR86" s="11"/>
      <c r="BS86" s="1"/>
      <c r="BU86"/>
      <c r="CF86" s="4"/>
    </row>
    <row r="87" spans="1:84" x14ac:dyDescent="0.25">
      <c r="A87" s="1" t="s">
        <v>110</v>
      </c>
      <c r="B87" s="1" t="s">
        <v>304</v>
      </c>
      <c r="C87" s="1" t="s">
        <v>418</v>
      </c>
      <c r="D87" s="1" t="s">
        <v>322</v>
      </c>
      <c r="E87" s="40">
        <v>45521</v>
      </c>
      <c r="F87" s="37" t="s">
        <v>303</v>
      </c>
      <c r="G87" s="4">
        <v>19</v>
      </c>
      <c r="H87" s="4">
        <v>0</v>
      </c>
      <c r="I87" s="4">
        <v>0</v>
      </c>
      <c r="J87" s="4">
        <v>0</v>
      </c>
      <c r="K87" s="4">
        <v>0</v>
      </c>
      <c r="L87" s="4">
        <v>0</v>
      </c>
      <c r="M87" s="4">
        <v>0</v>
      </c>
      <c r="N87" s="4">
        <v>0</v>
      </c>
      <c r="O87" s="4">
        <v>0</v>
      </c>
      <c r="P87" s="4">
        <v>2</v>
      </c>
      <c r="Q87" s="4">
        <v>0</v>
      </c>
      <c r="R87" s="4">
        <v>0</v>
      </c>
      <c r="S87" s="4">
        <v>0</v>
      </c>
      <c r="T87" s="4">
        <v>0</v>
      </c>
      <c r="U87" s="4">
        <v>0</v>
      </c>
      <c r="V87" s="4">
        <v>0</v>
      </c>
      <c r="W87" s="4">
        <v>0</v>
      </c>
      <c r="X8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87" s="4">
        <f>Tabel1[[#This Row],[Totale openbare capaciteit]]+Tabel1[[#This Row],[Totale doelgroep capaciteit]]+Tabel1[[#This Row],[Cap - Informeel]]</f>
        <v>19</v>
      </c>
      <c r="Z87" s="29">
        <v>14</v>
      </c>
      <c r="AA87" s="30"/>
      <c r="AB87" s="30"/>
      <c r="AC87" s="30"/>
      <c r="AD87" s="30"/>
      <c r="AE87" s="30"/>
      <c r="AF87" s="30"/>
      <c r="AG87" s="30"/>
      <c r="AH87" s="4">
        <f>SUM(Tabel1[[#This Row],[Bez - Gehandicapten algemeen]:[Bez - Overig gereserveerd]])</f>
        <v>0</v>
      </c>
      <c r="AI87" s="29">
        <v>2</v>
      </c>
      <c r="AJ87" s="35"/>
      <c r="AK87" s="34">
        <v>1</v>
      </c>
      <c r="AL87" s="31" t="s">
        <v>393</v>
      </c>
      <c r="AM87" s="22">
        <f>SUM(Tabel1[[#This Row],[Bez - fout, canadees]:[Bez - fout, anders]])</f>
        <v>1</v>
      </c>
      <c r="AN87" s="30"/>
      <c r="AO87" s="30"/>
      <c r="AP87" s="30"/>
      <c r="AQ87" s="30"/>
      <c r="AR87" s="22">
        <f>SUM(Tabel1[[#This Row],[Bez - Obstakel, openbaar]:[Bez - Obstakel, doelgroep]])</f>
        <v>0</v>
      </c>
      <c r="AS87" s="28"/>
      <c r="AT87" s="28"/>
      <c r="AU87" s="1"/>
      <c r="AV87" s="13">
        <f>SUM(Tabel1[[#This Row],[Bez - doelgroep totaal]]+Tabel1[[#This Row],[Bez - Openbaar]]+Tabel1[[#This Row],[Bez - Foutparkeerders]]+Tabel1[[#This Row],[Bez - Obstakels]]+Tabel1[[#This Row],[Bez - Informeel]])</f>
        <v>15</v>
      </c>
      <c r="AW8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87" s="8">
        <f>IF(OR(Tabel1[[#This Row],[Situatie tijdens meetmoment]]="wegwerkzaamheden",Tabel1[[#This Row],[Situatie tijdens meetmoment]]="niet bereikbaar")," ",IFERROR((Tabel1[[#This Row],[Bez - Privaat]])/Tabel1[[#This Row],[Cap - Privaat]],IF( AND((Tabel1[[#This Row],[Bez - Privaat]])&gt;0,Tabel1[[#This Row],[Cap - Privaat]]=0),"  ","   ")))</f>
        <v>1</v>
      </c>
      <c r="AY8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0.73684210526315785</v>
      </c>
      <c r="AZ8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0.78947368421052633</v>
      </c>
      <c r="BA8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0.78947368421052633</v>
      </c>
      <c r="BB87" s="23">
        <f>IF(OR(Tabel1[[#This Row],[Situatie tijdens meetmoment]]="wegwerkzaamheden",Tabel1[[#This Row],[Situatie tijdens meetmoment]]="niet bereikbaar")," ",IFERROR(Tabel1[[#This Row],[Totale bezetting]]/Tabel1[[#This Row],[Totale capaciteit]],IF( AND(Tabel1[[#This Row],[Totale bezetting]]&gt;0,Tabel1[[#This Row],[Totale capaciteit]]=0),"  ","   ")))</f>
        <v>0.78947368421052633</v>
      </c>
      <c r="BC87" s="4"/>
      <c r="BN87"/>
      <c r="BQ87" s="4"/>
      <c r="BR87" s="11"/>
      <c r="BS87" s="1"/>
      <c r="BU87"/>
      <c r="CF87" s="4"/>
    </row>
    <row r="88" spans="1:84" x14ac:dyDescent="0.25">
      <c r="A88" s="1" t="s">
        <v>110</v>
      </c>
      <c r="B88" s="1" t="s">
        <v>304</v>
      </c>
      <c r="C88" s="1" t="s">
        <v>418</v>
      </c>
      <c r="D88" s="1" t="s">
        <v>322</v>
      </c>
      <c r="E88" s="40">
        <v>45518</v>
      </c>
      <c r="F88" s="37" t="s">
        <v>302</v>
      </c>
      <c r="G88" s="4">
        <v>19</v>
      </c>
      <c r="H88" s="4">
        <v>0</v>
      </c>
      <c r="I88" s="4">
        <v>0</v>
      </c>
      <c r="J88" s="4">
        <v>0</v>
      </c>
      <c r="K88" s="4">
        <v>0</v>
      </c>
      <c r="L88" s="4">
        <v>0</v>
      </c>
      <c r="M88" s="4">
        <v>0</v>
      </c>
      <c r="N88" s="4">
        <v>0</v>
      </c>
      <c r="O88" s="4">
        <v>0</v>
      </c>
      <c r="P88" s="4">
        <v>2</v>
      </c>
      <c r="Q88" s="4">
        <v>0</v>
      </c>
      <c r="R88" s="4">
        <v>0</v>
      </c>
      <c r="S88" s="4">
        <v>0</v>
      </c>
      <c r="T88" s="4">
        <v>0</v>
      </c>
      <c r="U88" s="4">
        <v>0</v>
      </c>
      <c r="V88" s="4">
        <v>0</v>
      </c>
      <c r="W88" s="4">
        <v>0</v>
      </c>
      <c r="X8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88" s="4">
        <f>Tabel1[[#This Row],[Totale openbare capaciteit]]+Tabel1[[#This Row],[Totale doelgroep capaciteit]]+Tabel1[[#This Row],[Cap - Informeel]]</f>
        <v>19</v>
      </c>
      <c r="Z88" s="29">
        <v>17</v>
      </c>
      <c r="AA88" s="30"/>
      <c r="AB88" s="30"/>
      <c r="AC88" s="30"/>
      <c r="AD88" s="30"/>
      <c r="AE88" s="30"/>
      <c r="AF88" s="30"/>
      <c r="AG88" s="30"/>
      <c r="AH88" s="4">
        <f>SUM(Tabel1[[#This Row],[Bez - Gehandicapten algemeen]:[Bez - Overig gereserveerd]])</f>
        <v>0</v>
      </c>
      <c r="AI88" s="29">
        <v>1</v>
      </c>
      <c r="AJ88" s="35"/>
      <c r="AK88" s="34">
        <v>2</v>
      </c>
      <c r="AL88" s="31" t="s">
        <v>392</v>
      </c>
      <c r="AM88" s="22">
        <f>SUM(Tabel1[[#This Row],[Bez - fout, canadees]:[Bez - fout, anders]])</f>
        <v>2</v>
      </c>
      <c r="AN88" s="30"/>
      <c r="AO88" s="30"/>
      <c r="AP88" s="30"/>
      <c r="AQ88" s="30"/>
      <c r="AR88" s="22">
        <f>SUM(Tabel1[[#This Row],[Bez - Obstakel, openbaar]:[Bez - Obstakel, doelgroep]])</f>
        <v>0</v>
      </c>
      <c r="AS88" s="28"/>
      <c r="AT88" s="28"/>
      <c r="AU88" s="1"/>
      <c r="AV88" s="13">
        <f>SUM(Tabel1[[#This Row],[Bez - doelgroep totaal]]+Tabel1[[#This Row],[Bez - Openbaar]]+Tabel1[[#This Row],[Bez - Foutparkeerders]]+Tabel1[[#This Row],[Bez - Obstakels]]+Tabel1[[#This Row],[Bez - Informeel]])</f>
        <v>19</v>
      </c>
      <c r="AW8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88" s="8">
        <f>IF(OR(Tabel1[[#This Row],[Situatie tijdens meetmoment]]="wegwerkzaamheden",Tabel1[[#This Row],[Situatie tijdens meetmoment]]="niet bereikbaar")," ",IFERROR((Tabel1[[#This Row],[Bez - Privaat]])/Tabel1[[#This Row],[Cap - Privaat]],IF( AND((Tabel1[[#This Row],[Bez - Privaat]])&gt;0,Tabel1[[#This Row],[Cap - Privaat]]=0),"  ","   ")))</f>
        <v>0.5</v>
      </c>
      <c r="AY8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0.89473684210526316</v>
      </c>
      <c r="AZ8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8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88" s="23">
        <f>IF(OR(Tabel1[[#This Row],[Situatie tijdens meetmoment]]="wegwerkzaamheden",Tabel1[[#This Row],[Situatie tijdens meetmoment]]="niet bereikbaar")," ",IFERROR(Tabel1[[#This Row],[Totale bezetting]]/Tabel1[[#This Row],[Totale capaciteit]],IF( AND(Tabel1[[#This Row],[Totale bezetting]]&gt;0,Tabel1[[#This Row],[Totale capaciteit]]=0),"  ","   ")))</f>
        <v>1</v>
      </c>
      <c r="BC88" s="4"/>
      <c r="BN88"/>
      <c r="BQ88" s="4"/>
      <c r="BR88" s="11"/>
      <c r="BS88" s="1"/>
      <c r="BU88"/>
      <c r="CF88" s="4"/>
    </row>
    <row r="89" spans="1:84" x14ac:dyDescent="0.25">
      <c r="A89" s="1" t="s">
        <v>111</v>
      </c>
      <c r="B89" s="1" t="s">
        <v>304</v>
      </c>
      <c r="C89" s="1" t="s">
        <v>420</v>
      </c>
      <c r="D89" s="1" t="s">
        <v>324</v>
      </c>
      <c r="E89" s="40">
        <v>45518</v>
      </c>
      <c r="F89" s="37" t="s">
        <v>302</v>
      </c>
      <c r="G89" s="4">
        <v>15</v>
      </c>
      <c r="H89" s="4">
        <v>0</v>
      </c>
      <c r="I89" s="4">
        <v>0</v>
      </c>
      <c r="J89" s="4">
        <v>0</v>
      </c>
      <c r="K89" s="4">
        <v>0</v>
      </c>
      <c r="L89" s="4">
        <v>0</v>
      </c>
      <c r="M89" s="4">
        <v>0</v>
      </c>
      <c r="N89" s="4">
        <v>0</v>
      </c>
      <c r="O89" s="4">
        <v>0</v>
      </c>
      <c r="P89" s="4">
        <v>0</v>
      </c>
      <c r="Q89" s="4">
        <v>0</v>
      </c>
      <c r="R89" s="4">
        <v>0</v>
      </c>
      <c r="S89" s="4">
        <v>0</v>
      </c>
      <c r="T89" s="4">
        <v>0</v>
      </c>
      <c r="U89" s="4">
        <v>0</v>
      </c>
      <c r="V89" s="4">
        <v>0</v>
      </c>
      <c r="W89" s="4">
        <v>0</v>
      </c>
      <c r="X8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89" s="4">
        <f>Tabel1[[#This Row],[Totale openbare capaciteit]]+Tabel1[[#This Row],[Totale doelgroep capaciteit]]+Tabel1[[#This Row],[Cap - Informeel]]</f>
        <v>15</v>
      </c>
      <c r="Z89" s="29">
        <v>2</v>
      </c>
      <c r="AA89" s="30"/>
      <c r="AB89" s="30"/>
      <c r="AC89" s="30"/>
      <c r="AD89" s="30"/>
      <c r="AE89" s="30"/>
      <c r="AF89" s="30"/>
      <c r="AG89" s="30"/>
      <c r="AH89" s="4">
        <f>SUM(Tabel1[[#This Row],[Bez - Gehandicapten algemeen]:[Bez - Overig gereserveerd]])</f>
        <v>0</v>
      </c>
      <c r="AI89" s="30"/>
      <c r="AJ89" s="35"/>
      <c r="AK89" s="35"/>
      <c r="AL89" s="31"/>
      <c r="AM89" s="22">
        <f>SUM(Tabel1[[#This Row],[Bez - fout, canadees]:[Bez - fout, anders]])</f>
        <v>0</v>
      </c>
      <c r="AN89" s="29">
        <v>1</v>
      </c>
      <c r="AO89" s="29"/>
      <c r="AP89" s="30"/>
      <c r="AQ89" s="30" t="s">
        <v>395</v>
      </c>
      <c r="AR89" s="22">
        <f>SUM(Tabel1[[#This Row],[Bez - Obstakel, openbaar]:[Bez - Obstakel, doelgroep]])</f>
        <v>1</v>
      </c>
      <c r="AS89" s="28"/>
      <c r="AT89" s="28"/>
      <c r="AU89" s="1"/>
      <c r="AV89" s="13">
        <f>SUM(Tabel1[[#This Row],[Bez - doelgroep totaal]]+Tabel1[[#This Row],[Bez - Openbaar]]+Tabel1[[#This Row],[Bez - Foutparkeerders]]+Tabel1[[#This Row],[Bez - Obstakels]]+Tabel1[[#This Row],[Bez - Informeel]])</f>
        <v>3</v>
      </c>
      <c r="AW8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89"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8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0.2</v>
      </c>
      <c r="AZ8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0.2</v>
      </c>
      <c r="BA8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0.2</v>
      </c>
      <c r="BB89" s="23">
        <f>IF(OR(Tabel1[[#This Row],[Situatie tijdens meetmoment]]="wegwerkzaamheden",Tabel1[[#This Row],[Situatie tijdens meetmoment]]="niet bereikbaar")," ",IFERROR(Tabel1[[#This Row],[Totale bezetting]]/Tabel1[[#This Row],[Totale capaciteit]],IF( AND(Tabel1[[#This Row],[Totale bezetting]]&gt;0,Tabel1[[#This Row],[Totale capaciteit]]=0),"  ","   ")))</f>
        <v>0.2</v>
      </c>
      <c r="BC89" s="4"/>
      <c r="BN89"/>
      <c r="BQ89" s="4"/>
      <c r="BR89" s="11"/>
      <c r="BS89" s="1"/>
      <c r="BU89"/>
      <c r="CF89" s="4"/>
    </row>
    <row r="90" spans="1:84" x14ac:dyDescent="0.25">
      <c r="A90" s="1" t="s">
        <v>111</v>
      </c>
      <c r="B90" s="1" t="s">
        <v>304</v>
      </c>
      <c r="C90" s="1" t="s">
        <v>420</v>
      </c>
      <c r="D90" s="1" t="s">
        <v>324</v>
      </c>
      <c r="E90" s="40">
        <v>45521</v>
      </c>
      <c r="F90" s="37" t="s">
        <v>303</v>
      </c>
      <c r="G90" s="4">
        <v>15</v>
      </c>
      <c r="H90" s="4">
        <v>0</v>
      </c>
      <c r="I90" s="4">
        <v>0</v>
      </c>
      <c r="J90" s="4">
        <v>0</v>
      </c>
      <c r="K90" s="4">
        <v>0</v>
      </c>
      <c r="L90" s="4">
        <v>0</v>
      </c>
      <c r="M90" s="4">
        <v>0</v>
      </c>
      <c r="N90" s="4">
        <v>0</v>
      </c>
      <c r="O90" s="4">
        <v>0</v>
      </c>
      <c r="P90" s="4">
        <v>0</v>
      </c>
      <c r="Q90" s="4">
        <v>0</v>
      </c>
      <c r="R90" s="4">
        <v>0</v>
      </c>
      <c r="S90" s="4">
        <v>0</v>
      </c>
      <c r="T90" s="4">
        <v>0</v>
      </c>
      <c r="U90" s="4">
        <v>0</v>
      </c>
      <c r="V90" s="4">
        <v>0</v>
      </c>
      <c r="W90" s="4">
        <v>0</v>
      </c>
      <c r="X9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90" s="4">
        <f>Tabel1[[#This Row],[Totale openbare capaciteit]]+Tabel1[[#This Row],[Totale doelgroep capaciteit]]+Tabel1[[#This Row],[Cap - Informeel]]</f>
        <v>15</v>
      </c>
      <c r="Z90" s="29">
        <v>4</v>
      </c>
      <c r="AA90" s="30"/>
      <c r="AB90" s="30"/>
      <c r="AC90" s="30"/>
      <c r="AD90" s="30"/>
      <c r="AE90" s="30"/>
      <c r="AF90" s="30"/>
      <c r="AG90" s="30"/>
      <c r="AH90" s="4">
        <f>SUM(Tabel1[[#This Row],[Bez - Gehandicapten algemeen]:[Bez - Overig gereserveerd]])</f>
        <v>0</v>
      </c>
      <c r="AI90" s="30"/>
      <c r="AJ90" s="35"/>
      <c r="AK90" s="35"/>
      <c r="AL90" s="31"/>
      <c r="AM90" s="22">
        <f>SUM(Tabel1[[#This Row],[Bez - fout, canadees]:[Bez - fout, anders]])</f>
        <v>0</v>
      </c>
      <c r="AN90" s="29">
        <v>1</v>
      </c>
      <c r="AO90" s="29"/>
      <c r="AP90" s="30"/>
      <c r="AQ90" s="30" t="s">
        <v>395</v>
      </c>
      <c r="AR90" s="22">
        <f>SUM(Tabel1[[#This Row],[Bez - Obstakel, openbaar]:[Bez - Obstakel, doelgroep]])</f>
        <v>1</v>
      </c>
      <c r="AS90" s="28"/>
      <c r="AT90" s="28"/>
      <c r="AU90" s="1"/>
      <c r="AV90" s="13">
        <f>SUM(Tabel1[[#This Row],[Bez - doelgroep totaal]]+Tabel1[[#This Row],[Bez - Openbaar]]+Tabel1[[#This Row],[Bez - Foutparkeerders]]+Tabel1[[#This Row],[Bez - Obstakels]]+Tabel1[[#This Row],[Bez - Informeel]])</f>
        <v>5</v>
      </c>
      <c r="AW9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90"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9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0.33333333333333331</v>
      </c>
      <c r="AZ9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0.33333333333333331</v>
      </c>
      <c r="BA9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0.33333333333333331</v>
      </c>
      <c r="BB90" s="23">
        <f>IF(OR(Tabel1[[#This Row],[Situatie tijdens meetmoment]]="wegwerkzaamheden",Tabel1[[#This Row],[Situatie tijdens meetmoment]]="niet bereikbaar")," ",IFERROR(Tabel1[[#This Row],[Totale bezetting]]/Tabel1[[#This Row],[Totale capaciteit]],IF( AND(Tabel1[[#This Row],[Totale bezetting]]&gt;0,Tabel1[[#This Row],[Totale capaciteit]]=0),"  ","   ")))</f>
        <v>0.33333333333333331</v>
      </c>
      <c r="BC90" s="4"/>
      <c r="BN90"/>
      <c r="BQ90" s="4"/>
      <c r="BR90" s="11"/>
      <c r="BS90" s="1"/>
      <c r="BU90"/>
      <c r="CF90" s="4"/>
    </row>
    <row r="91" spans="1:84" x14ac:dyDescent="0.25">
      <c r="A91" s="1" t="s">
        <v>112</v>
      </c>
      <c r="B91" s="1" t="s">
        <v>304</v>
      </c>
      <c r="C91" s="1" t="s">
        <v>420</v>
      </c>
      <c r="D91" s="1" t="s">
        <v>324</v>
      </c>
      <c r="E91" s="40">
        <v>45518</v>
      </c>
      <c r="F91" s="37" t="s">
        <v>302</v>
      </c>
      <c r="G91" s="4">
        <v>13</v>
      </c>
      <c r="H91" s="4">
        <v>0</v>
      </c>
      <c r="I91" s="4">
        <v>0</v>
      </c>
      <c r="J91" s="4">
        <v>0</v>
      </c>
      <c r="K91" s="4">
        <v>0</v>
      </c>
      <c r="L91" s="4">
        <v>0</v>
      </c>
      <c r="M91" s="4">
        <v>0</v>
      </c>
      <c r="N91" s="4">
        <v>0</v>
      </c>
      <c r="O91" s="4">
        <v>0</v>
      </c>
      <c r="P91" s="4">
        <v>0</v>
      </c>
      <c r="Q91" s="4">
        <v>0</v>
      </c>
      <c r="R91" s="4">
        <v>0</v>
      </c>
      <c r="S91" s="4">
        <v>0</v>
      </c>
      <c r="T91" s="4">
        <v>0</v>
      </c>
      <c r="U91" s="4">
        <v>0</v>
      </c>
      <c r="V91" s="4">
        <v>0</v>
      </c>
      <c r="W91" s="4">
        <v>0</v>
      </c>
      <c r="X9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91" s="4">
        <f>Tabel1[[#This Row],[Totale openbare capaciteit]]+Tabel1[[#This Row],[Totale doelgroep capaciteit]]+Tabel1[[#This Row],[Cap - Informeel]]</f>
        <v>13</v>
      </c>
      <c r="Z91" s="29">
        <v>5</v>
      </c>
      <c r="AA91" s="30"/>
      <c r="AB91" s="30"/>
      <c r="AC91" s="30"/>
      <c r="AD91" s="30"/>
      <c r="AE91" s="30"/>
      <c r="AF91" s="30"/>
      <c r="AG91" s="30"/>
      <c r="AH91" s="4">
        <f>SUM(Tabel1[[#This Row],[Bez - Gehandicapten algemeen]:[Bez - Overig gereserveerd]])</f>
        <v>0</v>
      </c>
      <c r="AI91" s="30"/>
      <c r="AJ91" s="35"/>
      <c r="AK91" s="35"/>
      <c r="AL91" s="31"/>
      <c r="AM91" s="22">
        <f>SUM(Tabel1[[#This Row],[Bez - fout, canadees]:[Bez - fout, anders]])</f>
        <v>0</v>
      </c>
      <c r="AN91" s="29">
        <v>2</v>
      </c>
      <c r="AO91" s="29"/>
      <c r="AP91" s="30"/>
      <c r="AQ91" s="30" t="s">
        <v>392</v>
      </c>
      <c r="AR91" s="22">
        <f>SUM(Tabel1[[#This Row],[Bez - Obstakel, openbaar]:[Bez - Obstakel, doelgroep]])</f>
        <v>2</v>
      </c>
      <c r="AS91" s="28"/>
      <c r="AT91" s="28"/>
      <c r="AU91" s="1"/>
      <c r="AV91" s="13">
        <f>SUM(Tabel1[[#This Row],[Bez - doelgroep totaal]]+Tabel1[[#This Row],[Bez - Openbaar]]+Tabel1[[#This Row],[Bez - Foutparkeerders]]+Tabel1[[#This Row],[Bez - Obstakels]]+Tabel1[[#This Row],[Bez - Informeel]])</f>
        <v>7</v>
      </c>
      <c r="AW9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91"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9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0.53846153846153844</v>
      </c>
      <c r="AZ9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0.53846153846153844</v>
      </c>
      <c r="BA9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0.53846153846153844</v>
      </c>
      <c r="BB91" s="23">
        <f>IF(OR(Tabel1[[#This Row],[Situatie tijdens meetmoment]]="wegwerkzaamheden",Tabel1[[#This Row],[Situatie tijdens meetmoment]]="niet bereikbaar")," ",IFERROR(Tabel1[[#This Row],[Totale bezetting]]/Tabel1[[#This Row],[Totale capaciteit]],IF( AND(Tabel1[[#This Row],[Totale bezetting]]&gt;0,Tabel1[[#This Row],[Totale capaciteit]]=0),"  ","   ")))</f>
        <v>0.53846153846153844</v>
      </c>
      <c r="BC91" s="4"/>
      <c r="BN91"/>
      <c r="BQ91" s="4"/>
      <c r="BR91" s="11"/>
      <c r="BS91" s="1"/>
      <c r="BU91"/>
      <c r="CF91" s="4"/>
    </row>
    <row r="92" spans="1:84" x14ac:dyDescent="0.25">
      <c r="A92" s="1" t="s">
        <v>112</v>
      </c>
      <c r="B92" s="1" t="s">
        <v>304</v>
      </c>
      <c r="C92" s="1" t="s">
        <v>420</v>
      </c>
      <c r="D92" s="1" t="s">
        <v>324</v>
      </c>
      <c r="E92" s="40">
        <v>45521</v>
      </c>
      <c r="F92" s="37" t="s">
        <v>303</v>
      </c>
      <c r="G92" s="4">
        <v>13</v>
      </c>
      <c r="H92" s="4">
        <v>0</v>
      </c>
      <c r="I92" s="4">
        <v>0</v>
      </c>
      <c r="J92" s="4">
        <v>0</v>
      </c>
      <c r="K92" s="4">
        <v>0</v>
      </c>
      <c r="L92" s="4">
        <v>0</v>
      </c>
      <c r="M92" s="4">
        <v>0</v>
      </c>
      <c r="N92" s="4">
        <v>0</v>
      </c>
      <c r="O92" s="4">
        <v>0</v>
      </c>
      <c r="P92" s="4">
        <v>0</v>
      </c>
      <c r="Q92" s="4">
        <v>0</v>
      </c>
      <c r="R92" s="4">
        <v>0</v>
      </c>
      <c r="S92" s="4">
        <v>0</v>
      </c>
      <c r="T92" s="4">
        <v>0</v>
      </c>
      <c r="U92" s="4">
        <v>0</v>
      </c>
      <c r="V92" s="4">
        <v>0</v>
      </c>
      <c r="W92" s="4">
        <v>0</v>
      </c>
      <c r="X9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92" s="4">
        <f>Tabel1[[#This Row],[Totale openbare capaciteit]]+Tabel1[[#This Row],[Totale doelgroep capaciteit]]+Tabel1[[#This Row],[Cap - Informeel]]</f>
        <v>13</v>
      </c>
      <c r="Z92" s="29">
        <v>6</v>
      </c>
      <c r="AA92" s="30"/>
      <c r="AB92" s="30"/>
      <c r="AC92" s="30"/>
      <c r="AD92" s="30"/>
      <c r="AE92" s="30"/>
      <c r="AF92" s="30"/>
      <c r="AG92" s="30"/>
      <c r="AH92" s="4">
        <f>SUM(Tabel1[[#This Row],[Bez - Gehandicapten algemeen]:[Bez - Overig gereserveerd]])</f>
        <v>0</v>
      </c>
      <c r="AI92" s="30"/>
      <c r="AJ92" s="35"/>
      <c r="AK92" s="35"/>
      <c r="AL92" s="31"/>
      <c r="AM92" s="22">
        <f>SUM(Tabel1[[#This Row],[Bez - fout, canadees]:[Bez - fout, anders]])</f>
        <v>0</v>
      </c>
      <c r="AN92" s="29">
        <v>2</v>
      </c>
      <c r="AO92" s="29"/>
      <c r="AP92" s="30"/>
      <c r="AQ92" s="30" t="s">
        <v>395</v>
      </c>
      <c r="AR92" s="22">
        <f>SUM(Tabel1[[#This Row],[Bez - Obstakel, openbaar]:[Bez - Obstakel, doelgroep]])</f>
        <v>2</v>
      </c>
      <c r="AS92" s="28"/>
      <c r="AT92" s="28"/>
      <c r="AU92" s="1"/>
      <c r="AV92" s="13">
        <f>SUM(Tabel1[[#This Row],[Bez - doelgroep totaal]]+Tabel1[[#This Row],[Bez - Openbaar]]+Tabel1[[#This Row],[Bez - Foutparkeerders]]+Tabel1[[#This Row],[Bez - Obstakels]]+Tabel1[[#This Row],[Bez - Informeel]])</f>
        <v>8</v>
      </c>
      <c r="AW9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9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9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0.61538461538461542</v>
      </c>
      <c r="AZ9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0.61538461538461542</v>
      </c>
      <c r="BA9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0.61538461538461542</v>
      </c>
      <c r="BB92" s="23">
        <f>IF(OR(Tabel1[[#This Row],[Situatie tijdens meetmoment]]="wegwerkzaamheden",Tabel1[[#This Row],[Situatie tijdens meetmoment]]="niet bereikbaar")," ",IFERROR(Tabel1[[#This Row],[Totale bezetting]]/Tabel1[[#This Row],[Totale capaciteit]],IF( AND(Tabel1[[#This Row],[Totale bezetting]]&gt;0,Tabel1[[#This Row],[Totale capaciteit]]=0),"  ","   ")))</f>
        <v>0.61538461538461542</v>
      </c>
      <c r="BC92" s="4"/>
      <c r="BN92"/>
      <c r="BQ92" s="4"/>
      <c r="BR92" s="11"/>
      <c r="BS92" s="1"/>
      <c r="BU92"/>
      <c r="CF92" s="4"/>
    </row>
    <row r="93" spans="1:84" x14ac:dyDescent="0.25">
      <c r="A93" s="1" t="s">
        <v>113</v>
      </c>
      <c r="B93" s="1" t="s">
        <v>304</v>
      </c>
      <c r="C93" s="1" t="s">
        <v>420</v>
      </c>
      <c r="D93" s="1" t="s">
        <v>324</v>
      </c>
      <c r="E93" s="40">
        <v>45518</v>
      </c>
      <c r="F93" s="37" t="s">
        <v>302</v>
      </c>
      <c r="G93" s="4">
        <v>12</v>
      </c>
      <c r="H93" s="4">
        <v>0</v>
      </c>
      <c r="I93" s="4">
        <v>0</v>
      </c>
      <c r="J93" s="4">
        <v>0</v>
      </c>
      <c r="K93" s="4">
        <v>0</v>
      </c>
      <c r="L93" s="4">
        <v>0</v>
      </c>
      <c r="M93" s="4">
        <v>0</v>
      </c>
      <c r="N93" s="4">
        <v>0</v>
      </c>
      <c r="O93" s="4">
        <v>0</v>
      </c>
      <c r="P93" s="4">
        <v>0</v>
      </c>
      <c r="Q93" s="4">
        <v>0</v>
      </c>
      <c r="R93" s="4">
        <v>0</v>
      </c>
      <c r="S93" s="4">
        <v>0</v>
      </c>
      <c r="T93" s="4">
        <v>0</v>
      </c>
      <c r="U93" s="4">
        <v>0</v>
      </c>
      <c r="V93" s="4">
        <v>0</v>
      </c>
      <c r="W93" s="4">
        <v>0</v>
      </c>
      <c r="X9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93" s="4">
        <f>Tabel1[[#This Row],[Totale openbare capaciteit]]+Tabel1[[#This Row],[Totale doelgroep capaciteit]]+Tabel1[[#This Row],[Cap - Informeel]]</f>
        <v>12</v>
      </c>
      <c r="Z93" s="29">
        <v>6</v>
      </c>
      <c r="AA93" s="30"/>
      <c r="AB93" s="30"/>
      <c r="AC93" s="30"/>
      <c r="AD93" s="30"/>
      <c r="AE93" s="30"/>
      <c r="AF93" s="30"/>
      <c r="AG93" s="30"/>
      <c r="AH93" s="4">
        <f>SUM(Tabel1[[#This Row],[Bez - Gehandicapten algemeen]:[Bez - Overig gereserveerd]])</f>
        <v>0</v>
      </c>
      <c r="AI93" s="30"/>
      <c r="AJ93" s="35"/>
      <c r="AK93" s="35"/>
      <c r="AL93" s="31"/>
      <c r="AM93" s="22">
        <f>SUM(Tabel1[[#This Row],[Bez - fout, canadees]:[Bez - fout, anders]])</f>
        <v>0</v>
      </c>
      <c r="AN93" s="30"/>
      <c r="AO93" s="30"/>
      <c r="AP93" s="30"/>
      <c r="AQ93" s="30"/>
      <c r="AR93" s="22">
        <f>SUM(Tabel1[[#This Row],[Bez - Obstakel, openbaar]:[Bez - Obstakel, doelgroep]])</f>
        <v>0</v>
      </c>
      <c r="AS93" s="28"/>
      <c r="AT93" s="28"/>
      <c r="AU93" s="1"/>
      <c r="AV93" s="13">
        <f>SUM(Tabel1[[#This Row],[Bez - doelgroep totaal]]+Tabel1[[#This Row],[Bez - Openbaar]]+Tabel1[[#This Row],[Bez - Foutparkeerders]]+Tabel1[[#This Row],[Bez - Obstakels]]+Tabel1[[#This Row],[Bez - Informeel]])</f>
        <v>6</v>
      </c>
      <c r="AW9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9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9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v>
      </c>
      <c r="AZ9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v>
      </c>
      <c r="BA9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v>
      </c>
      <c r="BB93" s="23">
        <f>IF(OR(Tabel1[[#This Row],[Situatie tijdens meetmoment]]="wegwerkzaamheden",Tabel1[[#This Row],[Situatie tijdens meetmoment]]="niet bereikbaar")," ",IFERROR(Tabel1[[#This Row],[Totale bezetting]]/Tabel1[[#This Row],[Totale capaciteit]],IF( AND(Tabel1[[#This Row],[Totale bezetting]]&gt;0,Tabel1[[#This Row],[Totale capaciteit]]=0),"  ","   ")))</f>
        <v>0.5</v>
      </c>
      <c r="BC93" s="4"/>
      <c r="BN93"/>
      <c r="BQ93" s="4"/>
      <c r="BR93" s="11"/>
      <c r="BS93" s="1"/>
      <c r="BU93"/>
      <c r="CF93" s="4"/>
    </row>
    <row r="94" spans="1:84" x14ac:dyDescent="0.25">
      <c r="A94" s="1" t="s">
        <v>113</v>
      </c>
      <c r="B94" s="1" t="s">
        <v>304</v>
      </c>
      <c r="C94" s="1" t="s">
        <v>420</v>
      </c>
      <c r="D94" s="1" t="s">
        <v>324</v>
      </c>
      <c r="E94" s="40">
        <v>45521</v>
      </c>
      <c r="F94" s="37" t="s">
        <v>303</v>
      </c>
      <c r="G94" s="4">
        <v>12</v>
      </c>
      <c r="H94" s="4">
        <v>0</v>
      </c>
      <c r="I94" s="4">
        <v>0</v>
      </c>
      <c r="J94" s="4">
        <v>0</v>
      </c>
      <c r="K94" s="4">
        <v>0</v>
      </c>
      <c r="L94" s="4">
        <v>0</v>
      </c>
      <c r="M94" s="4">
        <v>0</v>
      </c>
      <c r="N94" s="4">
        <v>0</v>
      </c>
      <c r="O94" s="4">
        <v>0</v>
      </c>
      <c r="P94" s="4">
        <v>0</v>
      </c>
      <c r="Q94" s="4">
        <v>0</v>
      </c>
      <c r="R94" s="4">
        <v>0</v>
      </c>
      <c r="S94" s="4">
        <v>0</v>
      </c>
      <c r="T94" s="4">
        <v>0</v>
      </c>
      <c r="U94" s="4">
        <v>0</v>
      </c>
      <c r="V94" s="4">
        <v>0</v>
      </c>
      <c r="W94" s="4">
        <v>0</v>
      </c>
      <c r="X9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94" s="4">
        <f>Tabel1[[#This Row],[Totale openbare capaciteit]]+Tabel1[[#This Row],[Totale doelgroep capaciteit]]+Tabel1[[#This Row],[Cap - Informeel]]</f>
        <v>12</v>
      </c>
      <c r="Z94" s="29">
        <v>6</v>
      </c>
      <c r="AA94" s="30"/>
      <c r="AB94" s="30"/>
      <c r="AC94" s="30"/>
      <c r="AD94" s="30"/>
      <c r="AE94" s="30"/>
      <c r="AF94" s="30"/>
      <c r="AG94" s="30"/>
      <c r="AH94" s="4">
        <f>SUM(Tabel1[[#This Row],[Bez - Gehandicapten algemeen]:[Bez - Overig gereserveerd]])</f>
        <v>0</v>
      </c>
      <c r="AI94" s="30"/>
      <c r="AJ94" s="35"/>
      <c r="AK94" s="35"/>
      <c r="AL94" s="31"/>
      <c r="AM94" s="22">
        <f>SUM(Tabel1[[#This Row],[Bez - fout, canadees]:[Bez - fout, anders]])</f>
        <v>0</v>
      </c>
      <c r="AN94" s="30"/>
      <c r="AO94" s="30"/>
      <c r="AP94" s="30"/>
      <c r="AQ94" s="30"/>
      <c r="AR94" s="22">
        <f>SUM(Tabel1[[#This Row],[Bez - Obstakel, openbaar]:[Bez - Obstakel, doelgroep]])</f>
        <v>0</v>
      </c>
      <c r="AS94" s="28"/>
      <c r="AT94" s="28"/>
      <c r="AU94" s="1"/>
      <c r="AV94" s="13">
        <f>SUM(Tabel1[[#This Row],[Bez - doelgroep totaal]]+Tabel1[[#This Row],[Bez - Openbaar]]+Tabel1[[#This Row],[Bez - Foutparkeerders]]+Tabel1[[#This Row],[Bez - Obstakels]]+Tabel1[[#This Row],[Bez - Informeel]])</f>
        <v>6</v>
      </c>
      <c r="AW9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9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9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v>
      </c>
      <c r="AZ9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v>
      </c>
      <c r="BA9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v>
      </c>
      <c r="BB94" s="23">
        <f>IF(OR(Tabel1[[#This Row],[Situatie tijdens meetmoment]]="wegwerkzaamheden",Tabel1[[#This Row],[Situatie tijdens meetmoment]]="niet bereikbaar")," ",IFERROR(Tabel1[[#This Row],[Totale bezetting]]/Tabel1[[#This Row],[Totale capaciteit]],IF( AND(Tabel1[[#This Row],[Totale bezetting]]&gt;0,Tabel1[[#This Row],[Totale capaciteit]]=0),"  ","   ")))</f>
        <v>0.5</v>
      </c>
      <c r="BC94" s="4"/>
      <c r="BN94"/>
      <c r="BQ94" s="4"/>
      <c r="BR94" s="11"/>
      <c r="BS94" s="1"/>
      <c r="BU94"/>
      <c r="CF94" s="4"/>
    </row>
    <row r="95" spans="1:84" x14ac:dyDescent="0.25">
      <c r="A95" s="1" t="s">
        <v>114</v>
      </c>
      <c r="B95" s="1" t="s">
        <v>304</v>
      </c>
      <c r="C95" s="1" t="s">
        <v>420</v>
      </c>
      <c r="D95" s="1" t="s">
        <v>324</v>
      </c>
      <c r="E95" s="40">
        <v>45518</v>
      </c>
      <c r="F95" s="37" t="s">
        <v>302</v>
      </c>
      <c r="G95" s="4">
        <v>3</v>
      </c>
      <c r="H95" s="4">
        <v>9</v>
      </c>
      <c r="I95" s="4">
        <v>0</v>
      </c>
      <c r="J95" s="4">
        <v>0</v>
      </c>
      <c r="K95" s="4">
        <v>0</v>
      </c>
      <c r="L95" s="4">
        <v>0</v>
      </c>
      <c r="M95" s="4">
        <v>0</v>
      </c>
      <c r="N95" s="4">
        <v>0</v>
      </c>
      <c r="O95" s="4">
        <v>0</v>
      </c>
      <c r="P95" s="4">
        <v>0</v>
      </c>
      <c r="Q95" s="4">
        <v>0</v>
      </c>
      <c r="R95" s="4">
        <v>0</v>
      </c>
      <c r="S95" s="4">
        <v>0</v>
      </c>
      <c r="T95" s="4">
        <v>0</v>
      </c>
      <c r="U95" s="4">
        <v>0</v>
      </c>
      <c r="V95" s="4">
        <v>0</v>
      </c>
      <c r="W95" s="4">
        <v>0</v>
      </c>
      <c r="X9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95" s="4">
        <f>Tabel1[[#This Row],[Totale openbare capaciteit]]+Tabel1[[#This Row],[Totale doelgroep capaciteit]]+Tabel1[[#This Row],[Cap - Informeel]]</f>
        <v>12</v>
      </c>
      <c r="Z95" s="29">
        <v>2</v>
      </c>
      <c r="AA95" s="29">
        <v>6</v>
      </c>
      <c r="AB95" s="30"/>
      <c r="AC95" s="30"/>
      <c r="AD95" s="30"/>
      <c r="AE95" s="30"/>
      <c r="AF95" s="30"/>
      <c r="AG95" s="30"/>
      <c r="AH95" s="4">
        <f>SUM(Tabel1[[#This Row],[Bez - Gehandicapten algemeen]:[Bez - Overig gereserveerd]])</f>
        <v>0</v>
      </c>
      <c r="AI95" s="30"/>
      <c r="AJ95" s="35"/>
      <c r="AK95" s="35"/>
      <c r="AL95" s="31"/>
      <c r="AM95" s="22">
        <f>SUM(Tabel1[[#This Row],[Bez - fout, canadees]:[Bez - fout, anders]])</f>
        <v>0</v>
      </c>
      <c r="AN95" s="30"/>
      <c r="AO95" s="30"/>
      <c r="AP95" s="30"/>
      <c r="AQ95" s="30"/>
      <c r="AR95" s="22">
        <f>SUM(Tabel1[[#This Row],[Bez - Obstakel, openbaar]:[Bez - Obstakel, doelgroep]])</f>
        <v>0</v>
      </c>
      <c r="AS95" s="28"/>
      <c r="AT95" s="28"/>
      <c r="AU95" s="1"/>
      <c r="AV95" s="13">
        <f>SUM(Tabel1[[#This Row],[Bez - doelgroep totaal]]+Tabel1[[#This Row],[Bez - Openbaar]]+Tabel1[[#This Row],[Bez - Foutparkeerders]]+Tabel1[[#This Row],[Bez - Obstakels]]+Tabel1[[#This Row],[Bez - Informeel]])</f>
        <v>8</v>
      </c>
      <c r="AW9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9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9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0.66666666666666663</v>
      </c>
      <c r="AZ9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2.6666666666666665</v>
      </c>
      <c r="BA9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2.6666666666666665</v>
      </c>
      <c r="BB95" s="23">
        <f>IF(OR(Tabel1[[#This Row],[Situatie tijdens meetmoment]]="wegwerkzaamheden",Tabel1[[#This Row],[Situatie tijdens meetmoment]]="niet bereikbaar")," ",IFERROR(Tabel1[[#This Row],[Totale bezetting]]/Tabel1[[#This Row],[Totale capaciteit]],IF( AND(Tabel1[[#This Row],[Totale bezetting]]&gt;0,Tabel1[[#This Row],[Totale capaciteit]]=0),"  ","   ")))</f>
        <v>0.66666666666666663</v>
      </c>
      <c r="BC95" s="4"/>
      <c r="BN95"/>
      <c r="BQ95" s="4"/>
      <c r="BR95" s="11"/>
      <c r="BS95" s="1"/>
      <c r="BU95"/>
      <c r="CF95" s="4"/>
    </row>
    <row r="96" spans="1:84" x14ac:dyDescent="0.25">
      <c r="A96" s="1" t="s">
        <v>114</v>
      </c>
      <c r="B96" s="1" t="s">
        <v>304</v>
      </c>
      <c r="C96" s="1" t="s">
        <v>420</v>
      </c>
      <c r="D96" s="1" t="s">
        <v>324</v>
      </c>
      <c r="E96" s="40">
        <v>45521</v>
      </c>
      <c r="F96" s="37" t="s">
        <v>303</v>
      </c>
      <c r="G96" s="4">
        <v>3</v>
      </c>
      <c r="H96" s="4">
        <v>9</v>
      </c>
      <c r="I96" s="4">
        <v>0</v>
      </c>
      <c r="J96" s="4">
        <v>0</v>
      </c>
      <c r="K96" s="4">
        <v>0</v>
      </c>
      <c r="L96" s="4">
        <v>0</v>
      </c>
      <c r="M96" s="4">
        <v>0</v>
      </c>
      <c r="N96" s="4">
        <v>0</v>
      </c>
      <c r="O96" s="4">
        <v>0</v>
      </c>
      <c r="P96" s="4">
        <v>0</v>
      </c>
      <c r="Q96" s="4">
        <v>0</v>
      </c>
      <c r="R96" s="4">
        <v>0</v>
      </c>
      <c r="S96" s="4">
        <v>0</v>
      </c>
      <c r="T96" s="4">
        <v>0</v>
      </c>
      <c r="U96" s="4">
        <v>0</v>
      </c>
      <c r="V96" s="4">
        <v>0</v>
      </c>
      <c r="W96" s="4">
        <v>0</v>
      </c>
      <c r="X9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96" s="4">
        <f>Tabel1[[#This Row],[Totale openbare capaciteit]]+Tabel1[[#This Row],[Totale doelgroep capaciteit]]+Tabel1[[#This Row],[Cap - Informeel]]</f>
        <v>12</v>
      </c>
      <c r="Z96" s="29">
        <v>3</v>
      </c>
      <c r="AA96" s="30">
        <v>4</v>
      </c>
      <c r="AB96" s="30"/>
      <c r="AC96" s="30"/>
      <c r="AD96" s="30"/>
      <c r="AE96" s="30"/>
      <c r="AF96" s="30"/>
      <c r="AG96" s="30"/>
      <c r="AH96" s="4">
        <f>SUM(Tabel1[[#This Row],[Bez - Gehandicapten algemeen]:[Bez - Overig gereserveerd]])</f>
        <v>0</v>
      </c>
      <c r="AI96" s="30"/>
      <c r="AJ96" s="35"/>
      <c r="AK96" s="34">
        <v>1</v>
      </c>
      <c r="AL96" s="31" t="s">
        <v>388</v>
      </c>
      <c r="AM96" s="22">
        <f>SUM(Tabel1[[#This Row],[Bez - fout, canadees]:[Bez - fout, anders]])</f>
        <v>1</v>
      </c>
      <c r="AN96" s="30"/>
      <c r="AO96" s="30"/>
      <c r="AP96" s="30"/>
      <c r="AQ96" s="30"/>
      <c r="AR96" s="22">
        <f>SUM(Tabel1[[#This Row],[Bez - Obstakel, openbaar]:[Bez - Obstakel, doelgroep]])</f>
        <v>0</v>
      </c>
      <c r="AS96" s="28"/>
      <c r="AT96" s="28"/>
      <c r="AU96" s="1"/>
      <c r="AV96" s="13">
        <f>SUM(Tabel1[[#This Row],[Bez - doelgroep totaal]]+Tabel1[[#This Row],[Bez - Openbaar]]+Tabel1[[#This Row],[Bez - Foutparkeerders]]+Tabel1[[#This Row],[Bez - Obstakels]]+Tabel1[[#This Row],[Bez - Informeel]])</f>
        <v>8</v>
      </c>
      <c r="AW9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9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9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9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2.6666666666666665</v>
      </c>
      <c r="BA9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2.6666666666666665</v>
      </c>
      <c r="BB96" s="23">
        <f>IF(OR(Tabel1[[#This Row],[Situatie tijdens meetmoment]]="wegwerkzaamheden",Tabel1[[#This Row],[Situatie tijdens meetmoment]]="niet bereikbaar")," ",IFERROR(Tabel1[[#This Row],[Totale bezetting]]/Tabel1[[#This Row],[Totale capaciteit]],IF( AND(Tabel1[[#This Row],[Totale bezetting]]&gt;0,Tabel1[[#This Row],[Totale capaciteit]]=0),"  ","   ")))</f>
        <v>0.66666666666666663</v>
      </c>
      <c r="BC96" s="4"/>
      <c r="BN96"/>
      <c r="BQ96" s="4"/>
      <c r="BR96" s="11"/>
      <c r="BS96" s="1"/>
      <c r="BU96"/>
      <c r="CF96" s="4"/>
    </row>
    <row r="97" spans="1:84" x14ac:dyDescent="0.25">
      <c r="A97" s="1" t="s">
        <v>115</v>
      </c>
      <c r="B97" s="1" t="s">
        <v>304</v>
      </c>
      <c r="C97" s="1" t="s">
        <v>420</v>
      </c>
      <c r="D97" s="1" t="s">
        <v>324</v>
      </c>
      <c r="E97" s="40">
        <v>45518</v>
      </c>
      <c r="F97" s="37" t="s">
        <v>302</v>
      </c>
      <c r="G97" s="4">
        <v>0</v>
      </c>
      <c r="H97" s="4">
        <v>24</v>
      </c>
      <c r="I97" s="4">
        <v>0</v>
      </c>
      <c r="J97" s="4">
        <v>0</v>
      </c>
      <c r="K97" s="4">
        <v>0</v>
      </c>
      <c r="L97" s="4">
        <v>0</v>
      </c>
      <c r="M97" s="4">
        <v>0</v>
      </c>
      <c r="N97" s="4">
        <v>0</v>
      </c>
      <c r="O97" s="4">
        <v>0</v>
      </c>
      <c r="P97" s="4">
        <v>0</v>
      </c>
      <c r="Q97" s="4">
        <v>0</v>
      </c>
      <c r="R97" s="4">
        <v>0</v>
      </c>
      <c r="S97" s="4">
        <v>0</v>
      </c>
      <c r="T97" s="4">
        <v>0</v>
      </c>
      <c r="U97" s="4">
        <v>0</v>
      </c>
      <c r="V97" s="4">
        <v>0</v>
      </c>
      <c r="W97" s="4">
        <v>0</v>
      </c>
      <c r="X9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97" s="4">
        <f>Tabel1[[#This Row],[Totale openbare capaciteit]]+Tabel1[[#This Row],[Totale doelgroep capaciteit]]+Tabel1[[#This Row],[Cap - Informeel]]</f>
        <v>24</v>
      </c>
      <c r="Z97" s="30"/>
      <c r="AA97" s="29">
        <v>16</v>
      </c>
      <c r="AB97" s="30"/>
      <c r="AC97" s="30"/>
      <c r="AD97" s="30"/>
      <c r="AE97" s="30"/>
      <c r="AF97" s="30"/>
      <c r="AG97" s="30"/>
      <c r="AH97" s="4">
        <f>SUM(Tabel1[[#This Row],[Bez - Gehandicapten algemeen]:[Bez - Overig gereserveerd]])</f>
        <v>0</v>
      </c>
      <c r="AI97" s="30"/>
      <c r="AJ97" s="35"/>
      <c r="AK97" s="35"/>
      <c r="AL97" s="31"/>
      <c r="AM97" s="22">
        <f>SUM(Tabel1[[#This Row],[Bez - fout, canadees]:[Bez - fout, anders]])</f>
        <v>0</v>
      </c>
      <c r="AN97" s="30"/>
      <c r="AO97" s="30"/>
      <c r="AP97" s="30"/>
      <c r="AQ97" s="30"/>
      <c r="AR97" s="22">
        <f>SUM(Tabel1[[#This Row],[Bez - Obstakel, openbaar]:[Bez - Obstakel, doelgroep]])</f>
        <v>0</v>
      </c>
      <c r="AS97" s="28"/>
      <c r="AT97" s="28"/>
      <c r="AU97" s="1"/>
      <c r="AV97" s="13">
        <f>SUM(Tabel1[[#This Row],[Bez - doelgroep totaal]]+Tabel1[[#This Row],[Bez - Openbaar]]+Tabel1[[#This Row],[Bez - Foutparkeerders]]+Tabel1[[#This Row],[Bez - Obstakels]]+Tabel1[[#This Row],[Bez - Informeel]])</f>
        <v>16</v>
      </c>
      <c r="AW9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97"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97"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97"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97"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97" s="23">
        <f>IF(OR(Tabel1[[#This Row],[Situatie tijdens meetmoment]]="wegwerkzaamheden",Tabel1[[#This Row],[Situatie tijdens meetmoment]]="niet bereikbaar")," ",IFERROR(Tabel1[[#This Row],[Totale bezetting]]/Tabel1[[#This Row],[Totale capaciteit]],IF( AND(Tabel1[[#This Row],[Totale bezetting]]&gt;0,Tabel1[[#This Row],[Totale capaciteit]]=0),"  ","   ")))</f>
        <v>0.66666666666666663</v>
      </c>
      <c r="BC97" s="4"/>
      <c r="BN97"/>
      <c r="BQ97" s="4"/>
      <c r="BR97" s="11"/>
      <c r="BS97" s="1"/>
      <c r="BU97"/>
      <c r="CF97" s="4"/>
    </row>
    <row r="98" spans="1:84" x14ac:dyDescent="0.25">
      <c r="A98" s="1" t="s">
        <v>115</v>
      </c>
      <c r="B98" s="1" t="s">
        <v>304</v>
      </c>
      <c r="C98" s="1" t="s">
        <v>420</v>
      </c>
      <c r="D98" s="1" t="s">
        <v>324</v>
      </c>
      <c r="E98" s="40">
        <v>45521</v>
      </c>
      <c r="F98" s="37" t="s">
        <v>303</v>
      </c>
      <c r="G98" s="4">
        <v>0</v>
      </c>
      <c r="H98" s="4">
        <v>24</v>
      </c>
      <c r="I98" s="4">
        <v>0</v>
      </c>
      <c r="J98" s="4">
        <v>0</v>
      </c>
      <c r="K98" s="4">
        <v>0</v>
      </c>
      <c r="L98" s="4">
        <v>0</v>
      </c>
      <c r="M98" s="4">
        <v>0</v>
      </c>
      <c r="N98" s="4">
        <v>0</v>
      </c>
      <c r="O98" s="4">
        <v>0</v>
      </c>
      <c r="P98" s="4">
        <v>0</v>
      </c>
      <c r="Q98" s="4">
        <v>0</v>
      </c>
      <c r="R98" s="4">
        <v>0</v>
      </c>
      <c r="S98" s="4">
        <v>0</v>
      </c>
      <c r="T98" s="4">
        <v>0</v>
      </c>
      <c r="U98" s="4">
        <v>0</v>
      </c>
      <c r="V98" s="4">
        <v>0</v>
      </c>
      <c r="W98" s="4">
        <v>0</v>
      </c>
      <c r="X9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98" s="4">
        <f>Tabel1[[#This Row],[Totale openbare capaciteit]]+Tabel1[[#This Row],[Totale doelgroep capaciteit]]+Tabel1[[#This Row],[Cap - Informeel]]</f>
        <v>24</v>
      </c>
      <c r="Z98" s="29"/>
      <c r="AA98" s="30">
        <v>11</v>
      </c>
      <c r="AB98" s="30"/>
      <c r="AC98" s="30"/>
      <c r="AD98" s="30"/>
      <c r="AE98" s="30"/>
      <c r="AF98" s="30"/>
      <c r="AG98" s="30"/>
      <c r="AH98" s="4">
        <f>SUM(Tabel1[[#This Row],[Bez - Gehandicapten algemeen]:[Bez - Overig gereserveerd]])</f>
        <v>0</v>
      </c>
      <c r="AI98" s="30"/>
      <c r="AJ98" s="35"/>
      <c r="AK98" s="35"/>
      <c r="AL98" s="31"/>
      <c r="AM98" s="22">
        <f>SUM(Tabel1[[#This Row],[Bez - fout, canadees]:[Bez - fout, anders]])</f>
        <v>0</v>
      </c>
      <c r="AN98" s="30"/>
      <c r="AO98" s="30"/>
      <c r="AP98" s="30"/>
      <c r="AQ98" s="30"/>
      <c r="AR98" s="22">
        <f>SUM(Tabel1[[#This Row],[Bez - Obstakel, openbaar]:[Bez - Obstakel, doelgroep]])</f>
        <v>0</v>
      </c>
      <c r="AS98" s="28"/>
      <c r="AT98" s="28"/>
      <c r="AU98" s="1"/>
      <c r="AV98" s="13">
        <f>SUM(Tabel1[[#This Row],[Bez - doelgroep totaal]]+Tabel1[[#This Row],[Bez - Openbaar]]+Tabel1[[#This Row],[Bez - Foutparkeerders]]+Tabel1[[#This Row],[Bez - Obstakels]]+Tabel1[[#This Row],[Bez - Informeel]])</f>
        <v>11</v>
      </c>
      <c r="AW9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98"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98"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98"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98"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98" s="23">
        <f>IF(OR(Tabel1[[#This Row],[Situatie tijdens meetmoment]]="wegwerkzaamheden",Tabel1[[#This Row],[Situatie tijdens meetmoment]]="niet bereikbaar")," ",IFERROR(Tabel1[[#This Row],[Totale bezetting]]/Tabel1[[#This Row],[Totale capaciteit]],IF( AND(Tabel1[[#This Row],[Totale bezetting]]&gt;0,Tabel1[[#This Row],[Totale capaciteit]]=0),"  ","   ")))</f>
        <v>0.45833333333333331</v>
      </c>
      <c r="BC98" s="4"/>
      <c r="BN98"/>
      <c r="BQ98" s="4"/>
      <c r="BR98" s="11"/>
      <c r="BS98" s="1"/>
      <c r="BU98"/>
      <c r="CF98" s="4"/>
    </row>
    <row r="99" spans="1:84" x14ac:dyDescent="0.25">
      <c r="A99" s="1" t="s">
        <v>116</v>
      </c>
      <c r="B99" s="1" t="s">
        <v>304</v>
      </c>
      <c r="C99" s="1" t="s">
        <v>420</v>
      </c>
      <c r="D99" s="1" t="s">
        <v>325</v>
      </c>
      <c r="E99" s="40">
        <v>45518</v>
      </c>
      <c r="F99" s="37" t="s">
        <v>302</v>
      </c>
      <c r="G99" s="4">
        <v>6</v>
      </c>
      <c r="H99" s="4">
        <v>0</v>
      </c>
      <c r="I99" s="4">
        <v>0</v>
      </c>
      <c r="J99" s="4">
        <v>0</v>
      </c>
      <c r="K99" s="4">
        <v>0</v>
      </c>
      <c r="L99" s="4">
        <v>0</v>
      </c>
      <c r="M99" s="4">
        <v>0</v>
      </c>
      <c r="N99" s="4">
        <v>0</v>
      </c>
      <c r="O99" s="4">
        <v>0</v>
      </c>
      <c r="P99" s="4">
        <v>0</v>
      </c>
      <c r="Q99" s="4">
        <v>0</v>
      </c>
      <c r="R99" s="4">
        <v>0</v>
      </c>
      <c r="S99" s="4">
        <v>0</v>
      </c>
      <c r="T99" s="4">
        <v>0</v>
      </c>
      <c r="U99" s="4">
        <v>0</v>
      </c>
      <c r="V99" s="4">
        <v>0</v>
      </c>
      <c r="W99" s="4">
        <v>0</v>
      </c>
      <c r="X9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99" s="4">
        <f>Tabel1[[#This Row],[Totale openbare capaciteit]]+Tabel1[[#This Row],[Totale doelgroep capaciteit]]+Tabel1[[#This Row],[Cap - Informeel]]</f>
        <v>6</v>
      </c>
      <c r="Z99" s="29">
        <v>1</v>
      </c>
      <c r="AA99" s="30"/>
      <c r="AB99" s="30"/>
      <c r="AC99" s="30"/>
      <c r="AD99" s="30"/>
      <c r="AE99" s="30"/>
      <c r="AF99" s="30"/>
      <c r="AG99" s="30"/>
      <c r="AH99" s="4">
        <f>SUM(Tabel1[[#This Row],[Bez - Gehandicapten algemeen]:[Bez - Overig gereserveerd]])</f>
        <v>0</v>
      </c>
      <c r="AI99" s="30"/>
      <c r="AJ99" s="35"/>
      <c r="AK99" s="35"/>
      <c r="AL99" s="31"/>
      <c r="AM99" s="22">
        <f>SUM(Tabel1[[#This Row],[Bez - fout, canadees]:[Bez - fout, anders]])</f>
        <v>0</v>
      </c>
      <c r="AN99" s="30"/>
      <c r="AO99" s="30"/>
      <c r="AP99" s="30"/>
      <c r="AQ99" s="30"/>
      <c r="AR99" s="22">
        <f>SUM(Tabel1[[#This Row],[Bez - Obstakel, openbaar]:[Bez - Obstakel, doelgroep]])</f>
        <v>0</v>
      </c>
      <c r="AS99" s="28"/>
      <c r="AT99" s="28"/>
      <c r="AU99" s="1"/>
      <c r="AV99" s="13">
        <f>SUM(Tabel1[[#This Row],[Bez - doelgroep totaal]]+Tabel1[[#This Row],[Bez - Openbaar]]+Tabel1[[#This Row],[Bez - Foutparkeerders]]+Tabel1[[#This Row],[Bez - Obstakels]]+Tabel1[[#This Row],[Bez - Informeel]])</f>
        <v>1</v>
      </c>
      <c r="AW9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99"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9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0.16666666666666666</v>
      </c>
      <c r="AZ9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0.16666666666666666</v>
      </c>
      <c r="BA9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0.16666666666666666</v>
      </c>
      <c r="BB99" s="23">
        <f>IF(OR(Tabel1[[#This Row],[Situatie tijdens meetmoment]]="wegwerkzaamheden",Tabel1[[#This Row],[Situatie tijdens meetmoment]]="niet bereikbaar")," ",IFERROR(Tabel1[[#This Row],[Totale bezetting]]/Tabel1[[#This Row],[Totale capaciteit]],IF( AND(Tabel1[[#This Row],[Totale bezetting]]&gt;0,Tabel1[[#This Row],[Totale capaciteit]]=0),"  ","   ")))</f>
        <v>0.16666666666666666</v>
      </c>
      <c r="BC99" s="4"/>
      <c r="BN99"/>
      <c r="BQ99" s="4"/>
      <c r="BR99" s="11"/>
      <c r="BS99" s="1"/>
      <c r="BU99"/>
      <c r="CF99" s="4"/>
    </row>
    <row r="100" spans="1:84" x14ac:dyDescent="0.25">
      <c r="A100" s="1" t="s">
        <v>116</v>
      </c>
      <c r="B100" s="1" t="s">
        <v>304</v>
      </c>
      <c r="C100" s="1" t="s">
        <v>420</v>
      </c>
      <c r="D100" s="1" t="s">
        <v>325</v>
      </c>
      <c r="E100" s="40">
        <v>45521</v>
      </c>
      <c r="F100" s="37" t="s">
        <v>303</v>
      </c>
      <c r="G100" s="4">
        <v>6</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00" s="4">
        <f>Tabel1[[#This Row],[Totale openbare capaciteit]]+Tabel1[[#This Row],[Totale doelgroep capaciteit]]+Tabel1[[#This Row],[Cap - Informeel]]</f>
        <v>6</v>
      </c>
      <c r="Z100" s="30"/>
      <c r="AA100" s="30"/>
      <c r="AB100" s="30"/>
      <c r="AC100" s="30"/>
      <c r="AD100" s="30"/>
      <c r="AE100" s="30"/>
      <c r="AF100" s="30"/>
      <c r="AG100" s="30"/>
      <c r="AH100" s="4">
        <f>SUM(Tabel1[[#This Row],[Bez - Gehandicapten algemeen]:[Bez - Overig gereserveerd]])</f>
        <v>0</v>
      </c>
      <c r="AI100" s="30"/>
      <c r="AJ100" s="35"/>
      <c r="AK100" s="35"/>
      <c r="AL100" s="31"/>
      <c r="AM100" s="22">
        <f>SUM(Tabel1[[#This Row],[Bez - fout, canadees]:[Bez - fout, anders]])</f>
        <v>0</v>
      </c>
      <c r="AN100" s="30"/>
      <c r="AO100" s="30"/>
      <c r="AP100" s="30"/>
      <c r="AQ100" s="30"/>
      <c r="AR100" s="22">
        <f>SUM(Tabel1[[#This Row],[Bez - Obstakel, openbaar]:[Bez - Obstakel, doelgroep]])</f>
        <v>0</v>
      </c>
      <c r="AS100" s="28"/>
      <c r="AT100" s="28"/>
      <c r="AU100" s="1"/>
      <c r="AV100" s="13">
        <f>SUM(Tabel1[[#This Row],[Bez - doelgroep totaal]]+Tabel1[[#This Row],[Bez - Openbaar]]+Tabel1[[#This Row],[Bez - Foutparkeerders]]+Tabel1[[#This Row],[Bez - Obstakels]]+Tabel1[[#This Row],[Bez - Informeel]])</f>
        <v>0</v>
      </c>
      <c r="AW10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00"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0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10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v>
      </c>
      <c r="BA10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100" s="23">
        <f>IF(OR(Tabel1[[#This Row],[Situatie tijdens meetmoment]]="wegwerkzaamheden",Tabel1[[#This Row],[Situatie tijdens meetmoment]]="niet bereikbaar")," ",IFERROR(Tabel1[[#This Row],[Totale bezetting]]/Tabel1[[#This Row],[Totale capaciteit]],IF( AND(Tabel1[[#This Row],[Totale bezetting]]&gt;0,Tabel1[[#This Row],[Totale capaciteit]]=0),"  ","   ")))</f>
        <v>0</v>
      </c>
      <c r="BC100" s="4"/>
      <c r="BN100"/>
      <c r="BQ100" s="4"/>
      <c r="BR100" s="11"/>
      <c r="BS100" s="1"/>
      <c r="BU100"/>
      <c r="CF100" s="4"/>
    </row>
    <row r="101" spans="1:84" x14ac:dyDescent="0.25">
      <c r="A101" s="1" t="s">
        <v>117</v>
      </c>
      <c r="B101" s="1" t="s">
        <v>304</v>
      </c>
      <c r="C101" s="1" t="s">
        <v>420</v>
      </c>
      <c r="D101" s="1" t="s">
        <v>324</v>
      </c>
      <c r="E101" s="40">
        <v>45518</v>
      </c>
      <c r="F101" s="37" t="s">
        <v>302</v>
      </c>
      <c r="G101" s="4">
        <v>3</v>
      </c>
      <c r="H101" s="4">
        <v>6</v>
      </c>
      <c r="I101" s="4">
        <v>0</v>
      </c>
      <c r="J101" s="4">
        <v>1</v>
      </c>
      <c r="K101" s="4">
        <v>0</v>
      </c>
      <c r="L101" s="4">
        <v>0</v>
      </c>
      <c r="M101" s="4">
        <v>0</v>
      </c>
      <c r="N101" s="4">
        <v>0</v>
      </c>
      <c r="O101" s="4">
        <v>1</v>
      </c>
      <c r="P101" s="4">
        <v>0</v>
      </c>
      <c r="Q101" s="4">
        <v>0</v>
      </c>
      <c r="R101" s="4">
        <v>0</v>
      </c>
      <c r="S101" s="4">
        <v>0</v>
      </c>
      <c r="T101" s="4">
        <v>0</v>
      </c>
      <c r="U101" s="4">
        <v>0</v>
      </c>
      <c r="V101" s="4">
        <v>0</v>
      </c>
      <c r="W101" s="4">
        <v>0</v>
      </c>
      <c r="X10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01" s="4">
        <f>Tabel1[[#This Row],[Totale openbare capaciteit]]+Tabel1[[#This Row],[Totale doelgroep capaciteit]]+Tabel1[[#This Row],[Cap - Informeel]]</f>
        <v>10</v>
      </c>
      <c r="Z101" s="29">
        <v>2</v>
      </c>
      <c r="AA101" s="29">
        <v>4</v>
      </c>
      <c r="AB101" s="30"/>
      <c r="AC101" s="29">
        <v>1</v>
      </c>
      <c r="AD101" s="30"/>
      <c r="AE101" s="30"/>
      <c r="AF101" s="30"/>
      <c r="AG101" s="30"/>
      <c r="AH101" s="4">
        <f>SUM(Tabel1[[#This Row],[Bez - Gehandicapten algemeen]:[Bez - Overig gereserveerd]])</f>
        <v>1</v>
      </c>
      <c r="AI101" s="30"/>
      <c r="AJ101" s="35"/>
      <c r="AK101" s="35"/>
      <c r="AL101" s="31"/>
      <c r="AM101" s="22">
        <f>SUM(Tabel1[[#This Row],[Bez - fout, canadees]:[Bez - fout, anders]])</f>
        <v>0</v>
      </c>
      <c r="AN101" s="30"/>
      <c r="AO101" s="30"/>
      <c r="AP101" s="30"/>
      <c r="AQ101" s="30"/>
      <c r="AR101" s="22">
        <f>SUM(Tabel1[[#This Row],[Bez - Obstakel, openbaar]:[Bez - Obstakel, doelgroep]])</f>
        <v>0</v>
      </c>
      <c r="AS101" s="28"/>
      <c r="AT101" s="28"/>
      <c r="AU101" s="1"/>
      <c r="AV101" s="13">
        <f>SUM(Tabel1[[#This Row],[Bez - doelgroep totaal]]+Tabel1[[#This Row],[Bez - Openbaar]]+Tabel1[[#This Row],[Bez - Foutparkeerders]]+Tabel1[[#This Row],[Bez - Obstakels]]+Tabel1[[#This Row],[Bez - Informeel]])</f>
        <v>7</v>
      </c>
      <c r="AW101"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1</v>
      </c>
      <c r="AX101"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0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0.66666666666666663</v>
      </c>
      <c r="AZ10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2</v>
      </c>
      <c r="BA10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1.75</v>
      </c>
      <c r="BB101" s="23">
        <f>IF(OR(Tabel1[[#This Row],[Situatie tijdens meetmoment]]="wegwerkzaamheden",Tabel1[[#This Row],[Situatie tijdens meetmoment]]="niet bereikbaar")," ",IFERROR(Tabel1[[#This Row],[Totale bezetting]]/Tabel1[[#This Row],[Totale capaciteit]],IF( AND(Tabel1[[#This Row],[Totale bezetting]]&gt;0,Tabel1[[#This Row],[Totale capaciteit]]=0),"  ","   ")))</f>
        <v>0.7</v>
      </c>
      <c r="BC101" s="4"/>
      <c r="BN101"/>
      <c r="BQ101" s="4"/>
      <c r="BR101" s="11"/>
      <c r="BS101" s="1"/>
      <c r="BU101"/>
      <c r="CF101" s="4"/>
    </row>
    <row r="102" spans="1:84" x14ac:dyDescent="0.25">
      <c r="A102" s="1" t="s">
        <v>117</v>
      </c>
      <c r="B102" s="1" t="s">
        <v>304</v>
      </c>
      <c r="C102" s="1" t="s">
        <v>420</v>
      </c>
      <c r="D102" s="1" t="s">
        <v>324</v>
      </c>
      <c r="E102" s="40">
        <v>45521</v>
      </c>
      <c r="F102" s="37" t="s">
        <v>303</v>
      </c>
      <c r="G102" s="4">
        <v>3</v>
      </c>
      <c r="H102" s="4">
        <v>6</v>
      </c>
      <c r="I102" s="4">
        <v>0</v>
      </c>
      <c r="J102" s="4">
        <v>1</v>
      </c>
      <c r="K102" s="4">
        <v>0</v>
      </c>
      <c r="L102" s="4">
        <v>0</v>
      </c>
      <c r="M102" s="4">
        <v>0</v>
      </c>
      <c r="N102" s="4">
        <v>0</v>
      </c>
      <c r="O102" s="4">
        <v>1</v>
      </c>
      <c r="P102" s="4">
        <v>0</v>
      </c>
      <c r="Q102" s="4">
        <v>0</v>
      </c>
      <c r="R102" s="4">
        <v>0</v>
      </c>
      <c r="S102" s="4">
        <v>0</v>
      </c>
      <c r="T102" s="4">
        <v>0</v>
      </c>
      <c r="U102" s="4">
        <v>0</v>
      </c>
      <c r="V102" s="4">
        <v>0</v>
      </c>
      <c r="W102" s="4">
        <v>0</v>
      </c>
      <c r="X10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02" s="4">
        <f>Tabel1[[#This Row],[Totale openbare capaciteit]]+Tabel1[[#This Row],[Totale doelgroep capaciteit]]+Tabel1[[#This Row],[Cap - Informeel]]</f>
        <v>10</v>
      </c>
      <c r="Z102" s="29">
        <v>2</v>
      </c>
      <c r="AA102" s="30">
        <v>3</v>
      </c>
      <c r="AB102" s="30"/>
      <c r="AC102" s="29">
        <v>1</v>
      </c>
      <c r="AD102" s="30"/>
      <c r="AE102" s="30"/>
      <c r="AF102" s="30"/>
      <c r="AG102" s="30"/>
      <c r="AH102" s="4">
        <f>SUM(Tabel1[[#This Row],[Bez - Gehandicapten algemeen]:[Bez - Overig gereserveerd]])</f>
        <v>1</v>
      </c>
      <c r="AI102" s="30"/>
      <c r="AJ102" s="35"/>
      <c r="AK102" s="35"/>
      <c r="AL102" s="31"/>
      <c r="AM102" s="22">
        <f>SUM(Tabel1[[#This Row],[Bez - fout, canadees]:[Bez - fout, anders]])</f>
        <v>0</v>
      </c>
      <c r="AN102" s="30"/>
      <c r="AO102" s="30"/>
      <c r="AP102" s="30"/>
      <c r="AQ102" s="30"/>
      <c r="AR102" s="22">
        <f>SUM(Tabel1[[#This Row],[Bez - Obstakel, openbaar]:[Bez - Obstakel, doelgroep]])</f>
        <v>0</v>
      </c>
      <c r="AS102" s="28"/>
      <c r="AT102" s="28"/>
      <c r="AU102" s="1"/>
      <c r="AV102" s="13">
        <f>SUM(Tabel1[[#This Row],[Bez - doelgroep totaal]]+Tabel1[[#This Row],[Bez - Openbaar]]+Tabel1[[#This Row],[Bez - Foutparkeerders]]+Tabel1[[#This Row],[Bez - Obstakels]]+Tabel1[[#This Row],[Bez - Informeel]])</f>
        <v>6</v>
      </c>
      <c r="AW102"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1</v>
      </c>
      <c r="AX10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0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0.66666666666666663</v>
      </c>
      <c r="AZ10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1.6666666666666667</v>
      </c>
      <c r="BA10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1.5</v>
      </c>
      <c r="BB102" s="23">
        <f>IF(OR(Tabel1[[#This Row],[Situatie tijdens meetmoment]]="wegwerkzaamheden",Tabel1[[#This Row],[Situatie tijdens meetmoment]]="niet bereikbaar")," ",IFERROR(Tabel1[[#This Row],[Totale bezetting]]/Tabel1[[#This Row],[Totale capaciteit]],IF( AND(Tabel1[[#This Row],[Totale bezetting]]&gt;0,Tabel1[[#This Row],[Totale capaciteit]]=0),"  ","   ")))</f>
        <v>0.6</v>
      </c>
      <c r="BC102" s="4"/>
      <c r="BN102"/>
      <c r="BQ102" s="4"/>
      <c r="BR102" s="11"/>
      <c r="BS102" s="1"/>
      <c r="BU102"/>
      <c r="CF102" s="4"/>
    </row>
    <row r="103" spans="1:84" x14ac:dyDescent="0.25">
      <c r="A103" s="1" t="s">
        <v>118</v>
      </c>
      <c r="B103" s="1" t="s">
        <v>304</v>
      </c>
      <c r="C103" s="1" t="s">
        <v>418</v>
      </c>
      <c r="D103" s="1" t="s">
        <v>326</v>
      </c>
      <c r="E103" s="40">
        <v>45518</v>
      </c>
      <c r="F103" s="37" t="s">
        <v>302</v>
      </c>
      <c r="G103" s="4">
        <v>15</v>
      </c>
      <c r="H103" s="4">
        <v>0</v>
      </c>
      <c r="I103" s="4">
        <v>1</v>
      </c>
      <c r="J103" s="4">
        <v>0</v>
      </c>
      <c r="K103" s="4">
        <v>0</v>
      </c>
      <c r="L103" s="4">
        <v>0</v>
      </c>
      <c r="M103" s="4">
        <v>0</v>
      </c>
      <c r="N103" s="4">
        <v>0</v>
      </c>
      <c r="O103" s="4">
        <v>1</v>
      </c>
      <c r="P103" s="4">
        <v>0</v>
      </c>
      <c r="Q103" s="4">
        <v>0</v>
      </c>
      <c r="R103" s="4">
        <v>0</v>
      </c>
      <c r="S103" s="4">
        <v>0</v>
      </c>
      <c r="T103" s="4">
        <v>0</v>
      </c>
      <c r="U103" s="4">
        <v>0</v>
      </c>
      <c r="V103" s="4">
        <v>0</v>
      </c>
      <c r="W103" s="4">
        <v>0</v>
      </c>
      <c r="X10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03" s="4">
        <f>Tabel1[[#This Row],[Totale openbare capaciteit]]+Tabel1[[#This Row],[Totale doelgroep capaciteit]]+Tabel1[[#This Row],[Cap - Informeel]]</f>
        <v>16</v>
      </c>
      <c r="Z103" s="29">
        <v>9</v>
      </c>
      <c r="AA103" s="30"/>
      <c r="AB103" s="30"/>
      <c r="AC103" s="30"/>
      <c r="AD103" s="30"/>
      <c r="AE103" s="30"/>
      <c r="AF103" s="30"/>
      <c r="AG103" s="30"/>
      <c r="AH103" s="4">
        <f>SUM(Tabel1[[#This Row],[Bez - Gehandicapten algemeen]:[Bez - Overig gereserveerd]])</f>
        <v>0</v>
      </c>
      <c r="AI103" s="30"/>
      <c r="AJ103" s="35"/>
      <c r="AK103" s="35"/>
      <c r="AL103" s="31"/>
      <c r="AM103" s="22">
        <f>SUM(Tabel1[[#This Row],[Bez - fout, canadees]:[Bez - fout, anders]])</f>
        <v>0</v>
      </c>
      <c r="AN103" s="30"/>
      <c r="AO103" s="30"/>
      <c r="AP103" s="30"/>
      <c r="AQ103" s="30"/>
      <c r="AR103" s="22">
        <f>SUM(Tabel1[[#This Row],[Bez - Obstakel, openbaar]:[Bez - Obstakel, doelgroep]])</f>
        <v>0</v>
      </c>
      <c r="AS103" s="28"/>
      <c r="AT103" s="28"/>
      <c r="AU103" s="1"/>
      <c r="AV103" s="13">
        <f>SUM(Tabel1[[#This Row],[Bez - doelgroep totaal]]+Tabel1[[#This Row],[Bez - Openbaar]]+Tabel1[[#This Row],[Bez - Foutparkeerders]]+Tabel1[[#This Row],[Bez - Obstakels]]+Tabel1[[#This Row],[Bez - Informeel]])</f>
        <v>9</v>
      </c>
      <c r="AW103"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10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0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v>
      </c>
      <c r="AZ10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v>
      </c>
      <c r="BA10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0.5625</v>
      </c>
      <c r="BB103" s="23">
        <f>IF(OR(Tabel1[[#This Row],[Situatie tijdens meetmoment]]="wegwerkzaamheden",Tabel1[[#This Row],[Situatie tijdens meetmoment]]="niet bereikbaar")," ",IFERROR(Tabel1[[#This Row],[Totale bezetting]]/Tabel1[[#This Row],[Totale capaciteit]],IF( AND(Tabel1[[#This Row],[Totale bezetting]]&gt;0,Tabel1[[#This Row],[Totale capaciteit]]=0),"  ","   ")))</f>
        <v>0.5625</v>
      </c>
      <c r="BC103" s="4"/>
      <c r="BN103"/>
      <c r="BQ103" s="4"/>
      <c r="BR103" s="11"/>
      <c r="BS103" s="1"/>
      <c r="BU103"/>
      <c r="CF103" s="4"/>
    </row>
    <row r="104" spans="1:84" x14ac:dyDescent="0.25">
      <c r="A104" s="1" t="s">
        <v>118</v>
      </c>
      <c r="B104" s="1" t="s">
        <v>304</v>
      </c>
      <c r="C104" s="1" t="s">
        <v>418</v>
      </c>
      <c r="D104" s="1" t="s">
        <v>326</v>
      </c>
      <c r="E104" s="40">
        <v>45521</v>
      </c>
      <c r="F104" s="37" t="s">
        <v>303</v>
      </c>
      <c r="G104" s="4">
        <v>15</v>
      </c>
      <c r="H104" s="4">
        <v>0</v>
      </c>
      <c r="I104" s="4">
        <v>1</v>
      </c>
      <c r="J104" s="4">
        <v>0</v>
      </c>
      <c r="K104" s="4">
        <v>0</v>
      </c>
      <c r="L104" s="4">
        <v>0</v>
      </c>
      <c r="M104" s="4">
        <v>0</v>
      </c>
      <c r="N104" s="4">
        <v>0</v>
      </c>
      <c r="O104" s="4">
        <v>1</v>
      </c>
      <c r="P104" s="4">
        <v>0</v>
      </c>
      <c r="Q104" s="4">
        <v>0</v>
      </c>
      <c r="R104" s="4">
        <v>0</v>
      </c>
      <c r="S104" s="4">
        <v>0</v>
      </c>
      <c r="T104" s="4">
        <v>0</v>
      </c>
      <c r="U104" s="4">
        <v>0</v>
      </c>
      <c r="V104" s="4">
        <v>0</v>
      </c>
      <c r="W104" s="4">
        <v>0</v>
      </c>
      <c r="X10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04" s="4">
        <f>Tabel1[[#This Row],[Totale openbare capaciteit]]+Tabel1[[#This Row],[Totale doelgroep capaciteit]]+Tabel1[[#This Row],[Cap - Informeel]]</f>
        <v>16</v>
      </c>
      <c r="Z104" s="29">
        <v>15</v>
      </c>
      <c r="AA104" s="30"/>
      <c r="AB104" s="29">
        <v>1</v>
      </c>
      <c r="AC104" s="30"/>
      <c r="AD104" s="30"/>
      <c r="AE104" s="30"/>
      <c r="AF104" s="30"/>
      <c r="AG104" s="30"/>
      <c r="AH104" s="4">
        <f>SUM(Tabel1[[#This Row],[Bez - Gehandicapten algemeen]:[Bez - Overig gereserveerd]])</f>
        <v>1</v>
      </c>
      <c r="AI104" s="30"/>
      <c r="AJ104" s="35"/>
      <c r="AK104" s="34">
        <v>1</v>
      </c>
      <c r="AL104" s="31" t="s">
        <v>393</v>
      </c>
      <c r="AM104" s="22">
        <f>SUM(Tabel1[[#This Row],[Bez - fout, canadees]:[Bez - fout, anders]])</f>
        <v>1</v>
      </c>
      <c r="AN104" s="30"/>
      <c r="AO104" s="30"/>
      <c r="AP104" s="30"/>
      <c r="AQ104" s="30"/>
      <c r="AR104" s="22">
        <f>SUM(Tabel1[[#This Row],[Bez - Obstakel, openbaar]:[Bez - Obstakel, doelgroep]])</f>
        <v>0</v>
      </c>
      <c r="AS104" s="28"/>
      <c r="AT104" s="28"/>
      <c r="AU104" s="1" t="s">
        <v>401</v>
      </c>
      <c r="AV104" s="13">
        <f>SUM(Tabel1[[#This Row],[Bez - doelgroep totaal]]+Tabel1[[#This Row],[Bez - Openbaar]]+Tabel1[[#This Row],[Bez - Foutparkeerders]]+Tabel1[[#This Row],[Bez - Obstakels]]+Tabel1[[#This Row],[Bez - Informeel]])</f>
        <v>17</v>
      </c>
      <c r="AW104"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1</v>
      </c>
      <c r="AX10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0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10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1.0666666666666667</v>
      </c>
      <c r="BA10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1.0625</v>
      </c>
      <c r="BB104" s="23">
        <f>IF(OR(Tabel1[[#This Row],[Situatie tijdens meetmoment]]="wegwerkzaamheden",Tabel1[[#This Row],[Situatie tijdens meetmoment]]="niet bereikbaar")," ",IFERROR(Tabel1[[#This Row],[Totale bezetting]]/Tabel1[[#This Row],[Totale capaciteit]],IF( AND(Tabel1[[#This Row],[Totale bezetting]]&gt;0,Tabel1[[#This Row],[Totale capaciteit]]=0),"  ","   ")))</f>
        <v>1.0625</v>
      </c>
      <c r="BC104" s="4"/>
      <c r="BN104"/>
      <c r="BQ104" s="4"/>
      <c r="BR104" s="11"/>
      <c r="BS104" s="1"/>
      <c r="BU104"/>
      <c r="CF104" s="4"/>
    </row>
    <row r="105" spans="1:84" x14ac:dyDescent="0.25">
      <c r="A105" s="1" t="s">
        <v>119</v>
      </c>
      <c r="B105" s="1" t="s">
        <v>304</v>
      </c>
      <c r="C105" s="1" t="s">
        <v>420</v>
      </c>
      <c r="D105" s="1" t="s">
        <v>327</v>
      </c>
      <c r="E105" s="40">
        <v>45518</v>
      </c>
      <c r="F105" s="37" t="s">
        <v>302</v>
      </c>
      <c r="G105" s="4">
        <v>10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05" s="4">
        <f>Tabel1[[#This Row],[Totale openbare capaciteit]]+Tabel1[[#This Row],[Totale doelgroep capaciteit]]+Tabel1[[#This Row],[Cap - Informeel]]</f>
        <v>10</v>
      </c>
      <c r="Z105" s="29">
        <v>7</v>
      </c>
      <c r="AA105" s="30"/>
      <c r="AB105" s="30"/>
      <c r="AC105" s="30"/>
      <c r="AD105" s="30"/>
      <c r="AE105" s="30"/>
      <c r="AF105" s="30"/>
      <c r="AG105" s="30"/>
      <c r="AH105" s="4">
        <f>SUM(Tabel1[[#This Row],[Bez - Gehandicapten algemeen]:[Bez - Overig gereserveerd]])</f>
        <v>0</v>
      </c>
      <c r="AI105" s="30"/>
      <c r="AJ105" s="35"/>
      <c r="AK105" s="35"/>
      <c r="AL105" s="31"/>
      <c r="AM105" s="22">
        <f>SUM(Tabel1[[#This Row],[Bez - fout, canadees]:[Bez - fout, anders]])</f>
        <v>0</v>
      </c>
      <c r="AN105" s="30"/>
      <c r="AO105" s="30"/>
      <c r="AP105" s="30"/>
      <c r="AQ105" s="30"/>
      <c r="AR105" s="22">
        <f>SUM(Tabel1[[#This Row],[Bez - Obstakel, openbaar]:[Bez - Obstakel, doelgroep]])</f>
        <v>0</v>
      </c>
      <c r="AS105" s="28"/>
      <c r="AT105" s="28"/>
      <c r="AU105" s="1"/>
      <c r="AV105" s="13">
        <f>SUM(Tabel1[[#This Row],[Bez - doelgroep totaal]]+Tabel1[[#This Row],[Bez - Openbaar]]+Tabel1[[#This Row],[Bez - Foutparkeerders]]+Tabel1[[#This Row],[Bez - Obstakels]]+Tabel1[[#This Row],[Bez - Informeel]])</f>
        <v>7</v>
      </c>
      <c r="AW10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0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0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v>
      </c>
      <c r="AZ10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v>
      </c>
      <c r="BA10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0.7</v>
      </c>
      <c r="BB105" s="23">
        <f>IF(OR(Tabel1[[#This Row],[Situatie tijdens meetmoment]]="wegwerkzaamheden",Tabel1[[#This Row],[Situatie tijdens meetmoment]]="niet bereikbaar")," ",IFERROR(Tabel1[[#This Row],[Totale bezetting]]/Tabel1[[#This Row],[Totale capaciteit]],IF( AND(Tabel1[[#This Row],[Totale bezetting]]&gt;0,Tabel1[[#This Row],[Totale capaciteit]]=0),"  ","   ")))</f>
        <v>0.7</v>
      </c>
      <c r="BC105" s="4"/>
      <c r="BN105"/>
      <c r="BQ105" s="4"/>
      <c r="BR105" s="11"/>
      <c r="BS105" s="1"/>
      <c r="BU105"/>
      <c r="CF105" s="4"/>
    </row>
    <row r="106" spans="1:84" x14ac:dyDescent="0.25">
      <c r="A106" s="1" t="s">
        <v>119</v>
      </c>
      <c r="B106" s="1" t="s">
        <v>304</v>
      </c>
      <c r="C106" s="1" t="s">
        <v>420</v>
      </c>
      <c r="D106" s="1" t="s">
        <v>327</v>
      </c>
      <c r="E106" s="40">
        <v>45521</v>
      </c>
      <c r="F106" s="37" t="s">
        <v>303</v>
      </c>
      <c r="G106" s="4">
        <v>10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06" s="4">
        <f>Tabel1[[#This Row],[Totale openbare capaciteit]]+Tabel1[[#This Row],[Totale doelgroep capaciteit]]+Tabel1[[#This Row],[Cap - Informeel]]</f>
        <v>10</v>
      </c>
      <c r="Z106" s="29">
        <v>4</v>
      </c>
      <c r="AA106" s="30"/>
      <c r="AB106" s="30"/>
      <c r="AC106" s="30"/>
      <c r="AD106" s="30"/>
      <c r="AE106" s="30"/>
      <c r="AF106" s="30"/>
      <c r="AG106" s="30"/>
      <c r="AH106" s="4">
        <f>SUM(Tabel1[[#This Row],[Bez - Gehandicapten algemeen]:[Bez - Overig gereserveerd]])</f>
        <v>0</v>
      </c>
      <c r="AI106" s="30"/>
      <c r="AJ106" s="35"/>
      <c r="AK106" s="35"/>
      <c r="AL106" s="31"/>
      <c r="AM106" s="22">
        <f>SUM(Tabel1[[#This Row],[Bez - fout, canadees]:[Bez - fout, anders]])</f>
        <v>0</v>
      </c>
      <c r="AN106" s="30"/>
      <c r="AO106" s="30"/>
      <c r="AP106" s="30"/>
      <c r="AQ106" s="30"/>
      <c r="AR106" s="22">
        <f>SUM(Tabel1[[#This Row],[Bez - Obstakel, openbaar]:[Bez - Obstakel, doelgroep]])</f>
        <v>0</v>
      </c>
      <c r="AS106" s="28"/>
      <c r="AT106" s="28"/>
      <c r="AU106" s="1"/>
      <c r="AV106" s="13">
        <f>SUM(Tabel1[[#This Row],[Bez - doelgroep totaal]]+Tabel1[[#This Row],[Bez - Openbaar]]+Tabel1[[#This Row],[Bez - Foutparkeerders]]+Tabel1[[#This Row],[Bez - Obstakels]]+Tabel1[[#This Row],[Bez - Informeel]])</f>
        <v>4</v>
      </c>
      <c r="AW10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0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0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v>
      </c>
      <c r="AZ10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v>
      </c>
      <c r="BA10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v>
      </c>
      <c r="BB106" s="23">
        <f>IF(OR(Tabel1[[#This Row],[Situatie tijdens meetmoment]]="wegwerkzaamheden",Tabel1[[#This Row],[Situatie tijdens meetmoment]]="niet bereikbaar")," ",IFERROR(Tabel1[[#This Row],[Totale bezetting]]/Tabel1[[#This Row],[Totale capaciteit]],IF( AND(Tabel1[[#This Row],[Totale bezetting]]&gt;0,Tabel1[[#This Row],[Totale capaciteit]]=0),"  ","   ")))</f>
        <v>0.4</v>
      </c>
      <c r="BC106" s="4"/>
      <c r="BN106"/>
      <c r="BQ106" s="4"/>
      <c r="BR106" s="11"/>
      <c r="BS106" s="1"/>
      <c r="BU106"/>
      <c r="CF106" s="4"/>
    </row>
    <row r="107" spans="1:84" x14ac:dyDescent="0.25">
      <c r="A107" s="1" t="s">
        <v>120</v>
      </c>
      <c r="B107" s="1" t="s">
        <v>304</v>
      </c>
      <c r="C107" s="1" t="s">
        <v>418</v>
      </c>
      <c r="D107" s="1" t="s">
        <v>326</v>
      </c>
      <c r="E107" s="40">
        <v>45518</v>
      </c>
      <c r="F107" s="37" t="s">
        <v>302</v>
      </c>
      <c r="G107" s="4">
        <v>16</v>
      </c>
      <c r="H107" s="4">
        <v>0</v>
      </c>
      <c r="I107" s="4">
        <v>0</v>
      </c>
      <c r="J107" s="4">
        <v>1</v>
      </c>
      <c r="K107" s="4">
        <v>4</v>
      </c>
      <c r="L107" s="4">
        <v>0</v>
      </c>
      <c r="M107" s="4">
        <v>0</v>
      </c>
      <c r="N107" s="4">
        <v>0</v>
      </c>
      <c r="O107" s="4">
        <v>5</v>
      </c>
      <c r="P107" s="4">
        <v>0</v>
      </c>
      <c r="Q107" s="4">
        <v>0</v>
      </c>
      <c r="R107" s="4">
        <v>0</v>
      </c>
      <c r="S107" s="4">
        <v>0</v>
      </c>
      <c r="T107" s="4">
        <v>0</v>
      </c>
      <c r="U107" s="4">
        <v>0</v>
      </c>
      <c r="V107" s="4">
        <v>0</v>
      </c>
      <c r="W107" s="4">
        <v>0</v>
      </c>
      <c r="X10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07" s="4">
        <f>Tabel1[[#This Row],[Totale openbare capaciteit]]+Tabel1[[#This Row],[Totale doelgroep capaciteit]]+Tabel1[[#This Row],[Cap - Informeel]]</f>
        <v>21</v>
      </c>
      <c r="Z107" s="29">
        <v>12</v>
      </c>
      <c r="AA107" s="30"/>
      <c r="AB107" s="30"/>
      <c r="AC107" s="30"/>
      <c r="AD107" s="30"/>
      <c r="AE107" s="30"/>
      <c r="AF107" s="30"/>
      <c r="AG107" s="30"/>
      <c r="AH107" s="4">
        <f>SUM(Tabel1[[#This Row],[Bez - Gehandicapten algemeen]:[Bez - Overig gereserveerd]])</f>
        <v>0</v>
      </c>
      <c r="AI107" s="30"/>
      <c r="AJ107" s="35"/>
      <c r="AK107" s="35"/>
      <c r="AL107" s="31"/>
      <c r="AM107" s="22">
        <f>SUM(Tabel1[[#This Row],[Bez - fout, canadees]:[Bez - fout, anders]])</f>
        <v>0</v>
      </c>
      <c r="AN107" s="30"/>
      <c r="AO107" s="30"/>
      <c r="AP107" s="30"/>
      <c r="AQ107" s="30"/>
      <c r="AR107" s="22">
        <f>SUM(Tabel1[[#This Row],[Bez - Obstakel, openbaar]:[Bez - Obstakel, doelgroep]])</f>
        <v>0</v>
      </c>
      <c r="AS107" s="28"/>
      <c r="AT107" s="28"/>
      <c r="AU107" s="1"/>
      <c r="AV107" s="13">
        <f>SUM(Tabel1[[#This Row],[Bez - doelgroep totaal]]+Tabel1[[#This Row],[Bez - Openbaar]]+Tabel1[[#This Row],[Bez - Foutparkeerders]]+Tabel1[[#This Row],[Bez - Obstakels]]+Tabel1[[#This Row],[Bez - Informeel]])</f>
        <v>12</v>
      </c>
      <c r="AW107"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107"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0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0.75</v>
      </c>
      <c r="AZ10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0.75</v>
      </c>
      <c r="BA10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0.5714285714285714</v>
      </c>
      <c r="BB107" s="23">
        <f>IF(OR(Tabel1[[#This Row],[Situatie tijdens meetmoment]]="wegwerkzaamheden",Tabel1[[#This Row],[Situatie tijdens meetmoment]]="niet bereikbaar")," ",IFERROR(Tabel1[[#This Row],[Totale bezetting]]/Tabel1[[#This Row],[Totale capaciteit]],IF( AND(Tabel1[[#This Row],[Totale bezetting]]&gt;0,Tabel1[[#This Row],[Totale capaciteit]]=0),"  ","   ")))</f>
        <v>0.5714285714285714</v>
      </c>
      <c r="BC107" s="4"/>
      <c r="BN107"/>
      <c r="BQ107" s="4"/>
      <c r="BR107" s="11"/>
      <c r="BS107" s="1"/>
      <c r="BU107"/>
      <c r="CF107" s="4"/>
    </row>
    <row r="108" spans="1:84" x14ac:dyDescent="0.25">
      <c r="A108" s="1" t="s">
        <v>120</v>
      </c>
      <c r="B108" s="1" t="s">
        <v>304</v>
      </c>
      <c r="C108" s="1" t="s">
        <v>418</v>
      </c>
      <c r="D108" s="1" t="s">
        <v>326</v>
      </c>
      <c r="E108" s="40">
        <v>45521</v>
      </c>
      <c r="F108" s="37" t="s">
        <v>303</v>
      </c>
      <c r="G108" s="4">
        <v>16</v>
      </c>
      <c r="H108" s="4">
        <v>0</v>
      </c>
      <c r="I108" s="4">
        <v>0</v>
      </c>
      <c r="J108" s="4">
        <v>1</v>
      </c>
      <c r="K108" s="4">
        <v>4</v>
      </c>
      <c r="L108" s="4">
        <v>0</v>
      </c>
      <c r="M108" s="4">
        <v>0</v>
      </c>
      <c r="N108" s="4">
        <v>0</v>
      </c>
      <c r="O108" s="4">
        <v>5</v>
      </c>
      <c r="P108" s="4">
        <v>0</v>
      </c>
      <c r="Q108" s="4">
        <v>0</v>
      </c>
      <c r="R108" s="4">
        <v>0</v>
      </c>
      <c r="S108" s="4">
        <v>0</v>
      </c>
      <c r="T108" s="4">
        <v>0</v>
      </c>
      <c r="U108" s="4">
        <v>0</v>
      </c>
      <c r="V108" s="4">
        <v>0</v>
      </c>
      <c r="W108" s="4">
        <v>0</v>
      </c>
      <c r="X10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08" s="4">
        <f>Tabel1[[#This Row],[Totale openbare capaciteit]]+Tabel1[[#This Row],[Totale doelgroep capaciteit]]+Tabel1[[#This Row],[Cap - Informeel]]</f>
        <v>21</v>
      </c>
      <c r="Z108" s="29">
        <v>16</v>
      </c>
      <c r="AA108" s="30"/>
      <c r="AB108" s="30"/>
      <c r="AC108" s="30"/>
      <c r="AD108" s="29">
        <v>4</v>
      </c>
      <c r="AE108" s="30"/>
      <c r="AF108" s="30"/>
      <c r="AG108" s="30"/>
      <c r="AH108" s="4">
        <f>SUM(Tabel1[[#This Row],[Bez - Gehandicapten algemeen]:[Bez - Overig gereserveerd]])</f>
        <v>4</v>
      </c>
      <c r="AI108" s="30"/>
      <c r="AJ108" s="35"/>
      <c r="AK108" s="35"/>
      <c r="AL108" s="31"/>
      <c r="AM108" s="22">
        <f>SUM(Tabel1[[#This Row],[Bez - fout, canadees]:[Bez - fout, anders]])</f>
        <v>0</v>
      </c>
      <c r="AN108" s="30"/>
      <c r="AO108" s="30"/>
      <c r="AP108" s="30"/>
      <c r="AQ108" s="30"/>
      <c r="AR108" s="22">
        <f>SUM(Tabel1[[#This Row],[Bez - Obstakel, openbaar]:[Bez - Obstakel, doelgroep]])</f>
        <v>0</v>
      </c>
      <c r="AS108" s="28"/>
      <c r="AT108" s="28"/>
      <c r="AU108" s="1"/>
      <c r="AV108" s="13">
        <f>SUM(Tabel1[[#This Row],[Bez - doelgroep totaal]]+Tabel1[[#This Row],[Bez - Openbaar]]+Tabel1[[#This Row],[Bez - Foutparkeerders]]+Tabel1[[#This Row],[Bez - Obstakels]]+Tabel1[[#This Row],[Bez - Informeel]])</f>
        <v>20</v>
      </c>
      <c r="AW108"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0.8</v>
      </c>
      <c r="AX108"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0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10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10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0.95238095238095233</v>
      </c>
      <c r="BB108" s="23">
        <f>IF(OR(Tabel1[[#This Row],[Situatie tijdens meetmoment]]="wegwerkzaamheden",Tabel1[[#This Row],[Situatie tijdens meetmoment]]="niet bereikbaar")," ",IFERROR(Tabel1[[#This Row],[Totale bezetting]]/Tabel1[[#This Row],[Totale capaciteit]],IF( AND(Tabel1[[#This Row],[Totale bezetting]]&gt;0,Tabel1[[#This Row],[Totale capaciteit]]=0),"  ","   ")))</f>
        <v>0.95238095238095233</v>
      </c>
      <c r="BC108" s="4"/>
      <c r="BN108"/>
      <c r="BQ108" s="4"/>
      <c r="BR108" s="11"/>
      <c r="BS108" s="1"/>
      <c r="BU108"/>
      <c r="CF108" s="4"/>
    </row>
    <row r="109" spans="1:84" x14ac:dyDescent="0.25">
      <c r="A109" s="1" t="s">
        <v>121</v>
      </c>
      <c r="B109" s="1" t="s">
        <v>304</v>
      </c>
      <c r="C109" s="1" t="s">
        <v>420</v>
      </c>
      <c r="D109" s="1" t="s">
        <v>328</v>
      </c>
      <c r="E109" s="40">
        <v>45518</v>
      </c>
      <c r="F109" s="37" t="s">
        <v>302</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09" s="4">
        <f>Tabel1[[#This Row],[Totale openbare capaciteit]]+Tabel1[[#This Row],[Totale doelgroep capaciteit]]+Tabel1[[#This Row],[Cap - Informeel]]</f>
        <v>0</v>
      </c>
      <c r="Z109" s="30"/>
      <c r="AA109" s="30"/>
      <c r="AB109" s="30"/>
      <c r="AC109" s="30"/>
      <c r="AD109" s="30"/>
      <c r="AE109" s="30"/>
      <c r="AF109" s="30"/>
      <c r="AG109" s="30"/>
      <c r="AH109" s="4">
        <f>SUM(Tabel1[[#This Row],[Bez - Gehandicapten algemeen]:[Bez - Overig gereserveerd]])</f>
        <v>0</v>
      </c>
      <c r="AI109" s="30"/>
      <c r="AJ109" s="35"/>
      <c r="AK109" s="35"/>
      <c r="AL109" s="31"/>
      <c r="AM109" s="22">
        <f>SUM(Tabel1[[#This Row],[Bez - fout, canadees]:[Bez - fout, anders]])</f>
        <v>0</v>
      </c>
      <c r="AN109" s="30"/>
      <c r="AO109" s="30"/>
      <c r="AP109" s="30"/>
      <c r="AQ109" s="30"/>
      <c r="AR109" s="22">
        <f>SUM(Tabel1[[#This Row],[Bez - Obstakel, openbaar]:[Bez - Obstakel, doelgroep]])</f>
        <v>0</v>
      </c>
      <c r="AS109" s="28"/>
      <c r="AT109" s="28"/>
      <c r="AU109" s="1"/>
      <c r="AV109" s="13">
        <f>SUM(Tabel1[[#This Row],[Bez - doelgroep totaal]]+Tabel1[[#This Row],[Bez - Openbaar]]+Tabel1[[#This Row],[Bez - Foutparkeerders]]+Tabel1[[#This Row],[Bez - Obstakels]]+Tabel1[[#This Row],[Bez - Informeel]])</f>
        <v>0</v>
      </c>
      <c r="AW10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09"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09"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09"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09"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09"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109" s="4"/>
      <c r="BN109"/>
      <c r="BQ109" s="4"/>
      <c r="BR109" s="11"/>
      <c r="BS109" s="1"/>
      <c r="BU109"/>
      <c r="CF109" s="4"/>
    </row>
    <row r="110" spans="1:84" x14ac:dyDescent="0.25">
      <c r="A110" s="1" t="s">
        <v>121</v>
      </c>
      <c r="B110" s="1" t="s">
        <v>304</v>
      </c>
      <c r="C110" s="1" t="s">
        <v>420</v>
      </c>
      <c r="D110" s="1" t="s">
        <v>328</v>
      </c>
      <c r="E110" s="40">
        <v>45521</v>
      </c>
      <c r="F110" s="37" t="s">
        <v>303</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10" s="4">
        <f>Tabel1[[#This Row],[Totale openbare capaciteit]]+Tabel1[[#This Row],[Totale doelgroep capaciteit]]+Tabel1[[#This Row],[Cap - Informeel]]</f>
        <v>0</v>
      </c>
      <c r="Z110" s="30"/>
      <c r="AA110" s="30"/>
      <c r="AB110" s="30"/>
      <c r="AC110" s="30"/>
      <c r="AD110" s="30"/>
      <c r="AE110" s="30"/>
      <c r="AF110" s="30"/>
      <c r="AG110" s="30"/>
      <c r="AH110" s="4">
        <f>SUM(Tabel1[[#This Row],[Bez - Gehandicapten algemeen]:[Bez - Overig gereserveerd]])</f>
        <v>0</v>
      </c>
      <c r="AI110" s="30"/>
      <c r="AJ110" s="35"/>
      <c r="AK110" s="35"/>
      <c r="AL110" s="31"/>
      <c r="AM110" s="22">
        <f>SUM(Tabel1[[#This Row],[Bez - fout, canadees]:[Bez - fout, anders]])</f>
        <v>0</v>
      </c>
      <c r="AN110" s="30"/>
      <c r="AO110" s="30"/>
      <c r="AP110" s="30"/>
      <c r="AQ110" s="30"/>
      <c r="AR110" s="22">
        <f>SUM(Tabel1[[#This Row],[Bez - Obstakel, openbaar]:[Bez - Obstakel, doelgroep]])</f>
        <v>0</v>
      </c>
      <c r="AS110" s="28"/>
      <c r="AT110" s="28"/>
      <c r="AU110" s="1"/>
      <c r="AV110" s="13">
        <f>SUM(Tabel1[[#This Row],[Bez - doelgroep totaal]]+Tabel1[[#This Row],[Bez - Openbaar]]+Tabel1[[#This Row],[Bez - Foutparkeerders]]+Tabel1[[#This Row],[Bez - Obstakels]]+Tabel1[[#This Row],[Bez - Informeel]])</f>
        <v>0</v>
      </c>
      <c r="AW11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10"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10"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10"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10"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10"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110" s="4"/>
      <c r="BN110"/>
      <c r="BQ110" s="4"/>
      <c r="BR110" s="11"/>
      <c r="BS110" s="1"/>
      <c r="BU110"/>
      <c r="CF110" s="4"/>
    </row>
    <row r="111" spans="1:84" x14ac:dyDescent="0.25">
      <c r="A111" s="1" t="s">
        <v>122</v>
      </c>
      <c r="B111" s="1" t="s">
        <v>304</v>
      </c>
      <c r="C111" s="1" t="s">
        <v>420</v>
      </c>
      <c r="D111" s="1" t="s">
        <v>325</v>
      </c>
      <c r="E111" s="40">
        <v>45521</v>
      </c>
      <c r="F111" s="37" t="s">
        <v>303</v>
      </c>
      <c r="G111" s="4">
        <v>4</v>
      </c>
      <c r="H111" s="4">
        <v>5</v>
      </c>
      <c r="I111" s="4">
        <v>0</v>
      </c>
      <c r="J111" s="4">
        <v>0</v>
      </c>
      <c r="K111" s="4">
        <v>0</v>
      </c>
      <c r="L111" s="4">
        <v>0</v>
      </c>
      <c r="M111" s="4">
        <v>0</v>
      </c>
      <c r="N111" s="4">
        <v>0</v>
      </c>
      <c r="O111" s="4">
        <v>0</v>
      </c>
      <c r="P111" s="4">
        <v>1</v>
      </c>
      <c r="Q111" s="4">
        <v>0</v>
      </c>
      <c r="R111" s="4">
        <v>0</v>
      </c>
      <c r="S111" s="4">
        <v>0</v>
      </c>
      <c r="T111" s="4">
        <v>1</v>
      </c>
      <c r="U111" s="4">
        <v>0</v>
      </c>
      <c r="V111" s="4">
        <v>1</v>
      </c>
      <c r="W111" s="4">
        <v>0</v>
      </c>
      <c r="X11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5</v>
      </c>
      <c r="Y111" s="4">
        <f>Tabel1[[#This Row],[Totale openbare capaciteit]]+Tabel1[[#This Row],[Totale doelgroep capaciteit]]+Tabel1[[#This Row],[Cap - Informeel]]</f>
        <v>9</v>
      </c>
      <c r="Z111" s="29">
        <v>3</v>
      </c>
      <c r="AA111" s="30"/>
      <c r="AB111" s="30"/>
      <c r="AC111" s="30"/>
      <c r="AD111" s="30"/>
      <c r="AE111" s="30"/>
      <c r="AF111" s="30"/>
      <c r="AG111" s="30"/>
      <c r="AH111" s="4">
        <f>SUM(Tabel1[[#This Row],[Bez - Gehandicapten algemeen]:[Bez - Overig gereserveerd]])</f>
        <v>0</v>
      </c>
      <c r="AI111" s="29">
        <v>1</v>
      </c>
      <c r="AJ111" s="35"/>
      <c r="AK111" s="35"/>
      <c r="AL111" s="31"/>
      <c r="AM111" s="22">
        <f>SUM(Tabel1[[#This Row],[Bez - fout, canadees]:[Bez - fout, anders]])</f>
        <v>0</v>
      </c>
      <c r="AN111" s="30"/>
      <c r="AO111" s="30"/>
      <c r="AP111" s="30"/>
      <c r="AQ111" s="30"/>
      <c r="AR111" s="22">
        <f>SUM(Tabel1[[#This Row],[Bez - Obstakel, openbaar]:[Bez - Obstakel, doelgroep]])</f>
        <v>0</v>
      </c>
      <c r="AS111" s="28"/>
      <c r="AT111" s="28"/>
      <c r="AU111" s="1"/>
      <c r="AV111" s="13">
        <f>SUM(Tabel1[[#This Row],[Bez - doelgroep totaal]]+Tabel1[[#This Row],[Bez - Openbaar]]+Tabel1[[#This Row],[Bez - Foutparkeerders]]+Tabel1[[#This Row],[Bez - Obstakels]]+Tabel1[[#This Row],[Bez - Informeel]])</f>
        <v>3</v>
      </c>
      <c r="AW11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11" s="8">
        <f>IF(OR(Tabel1[[#This Row],[Situatie tijdens meetmoment]]="wegwerkzaamheden",Tabel1[[#This Row],[Situatie tijdens meetmoment]]="niet bereikbaar")," ",IFERROR((Tabel1[[#This Row],[Bez - Privaat]])/Tabel1[[#This Row],[Cap - Privaat]],IF( AND((Tabel1[[#This Row],[Bez - Privaat]])&gt;0,Tabel1[[#This Row],[Cap - Privaat]]=0),"  ","   ")))</f>
        <v>0.2</v>
      </c>
      <c r="AY11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0.75</v>
      </c>
      <c r="AZ11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0.75</v>
      </c>
      <c r="BA11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0.75</v>
      </c>
      <c r="BB111" s="23">
        <f>IF(OR(Tabel1[[#This Row],[Situatie tijdens meetmoment]]="wegwerkzaamheden",Tabel1[[#This Row],[Situatie tijdens meetmoment]]="niet bereikbaar")," ",IFERROR(Tabel1[[#This Row],[Totale bezetting]]/Tabel1[[#This Row],[Totale capaciteit]],IF( AND(Tabel1[[#This Row],[Totale bezetting]]&gt;0,Tabel1[[#This Row],[Totale capaciteit]]=0),"  ","   ")))</f>
        <v>0.33333333333333331</v>
      </c>
      <c r="BC111" s="4"/>
      <c r="BN111"/>
      <c r="BQ111" s="4"/>
      <c r="BR111" s="11"/>
      <c r="BS111" s="1"/>
      <c r="BU111"/>
      <c r="CF111" s="4"/>
    </row>
    <row r="112" spans="1:84" x14ac:dyDescent="0.25">
      <c r="A112" s="1" t="s">
        <v>122</v>
      </c>
      <c r="B112" s="1" t="s">
        <v>304</v>
      </c>
      <c r="C112" s="1" t="s">
        <v>420</v>
      </c>
      <c r="D112" s="1" t="s">
        <v>325</v>
      </c>
      <c r="E112" s="40">
        <v>45518</v>
      </c>
      <c r="F112" s="37" t="s">
        <v>302</v>
      </c>
      <c r="G112" s="4">
        <v>4</v>
      </c>
      <c r="H112" s="4">
        <v>5</v>
      </c>
      <c r="I112" s="4">
        <v>0</v>
      </c>
      <c r="J112" s="4">
        <v>0</v>
      </c>
      <c r="K112" s="4">
        <v>0</v>
      </c>
      <c r="L112" s="4">
        <v>0</v>
      </c>
      <c r="M112" s="4">
        <v>0</v>
      </c>
      <c r="N112" s="4">
        <v>0</v>
      </c>
      <c r="O112" s="4">
        <v>0</v>
      </c>
      <c r="P112" s="4">
        <v>1</v>
      </c>
      <c r="Q112" s="4">
        <v>0</v>
      </c>
      <c r="R112" s="4">
        <v>0</v>
      </c>
      <c r="S112" s="4">
        <v>0</v>
      </c>
      <c r="T112" s="4">
        <v>1</v>
      </c>
      <c r="U112" s="4">
        <v>0</v>
      </c>
      <c r="V112" s="4">
        <v>1</v>
      </c>
      <c r="W112" s="4">
        <v>0</v>
      </c>
      <c r="X11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5</v>
      </c>
      <c r="Y112" s="4">
        <f>Tabel1[[#This Row],[Totale openbare capaciteit]]+Tabel1[[#This Row],[Totale doelgroep capaciteit]]+Tabel1[[#This Row],[Cap - Informeel]]</f>
        <v>9</v>
      </c>
      <c r="Z112" s="29">
        <v>1</v>
      </c>
      <c r="AA112" s="29">
        <v>5</v>
      </c>
      <c r="AB112" s="30"/>
      <c r="AC112" s="30"/>
      <c r="AD112" s="30"/>
      <c r="AE112" s="30"/>
      <c r="AF112" s="30"/>
      <c r="AG112" s="30"/>
      <c r="AH112" s="4">
        <f>SUM(Tabel1[[#This Row],[Bez - Gehandicapten algemeen]:[Bez - Overig gereserveerd]])</f>
        <v>0</v>
      </c>
      <c r="AI112" s="30"/>
      <c r="AJ112" s="35"/>
      <c r="AK112" s="35"/>
      <c r="AL112" s="31"/>
      <c r="AM112" s="22">
        <f>SUM(Tabel1[[#This Row],[Bez - fout, canadees]:[Bez - fout, anders]])</f>
        <v>0</v>
      </c>
      <c r="AN112" s="30"/>
      <c r="AO112" s="30"/>
      <c r="AP112" s="30"/>
      <c r="AQ112" s="30"/>
      <c r="AR112" s="22">
        <f>SUM(Tabel1[[#This Row],[Bez - Obstakel, openbaar]:[Bez - Obstakel, doelgroep]])</f>
        <v>0</v>
      </c>
      <c r="AS112" s="28"/>
      <c r="AT112" s="28"/>
      <c r="AU112" s="1"/>
      <c r="AV112" s="13">
        <f>SUM(Tabel1[[#This Row],[Bez - doelgroep totaal]]+Tabel1[[#This Row],[Bez - Openbaar]]+Tabel1[[#This Row],[Bez - Foutparkeerders]]+Tabel1[[#This Row],[Bez - Obstakels]]+Tabel1[[#This Row],[Bez - Informeel]])</f>
        <v>6</v>
      </c>
      <c r="AW11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12" s="8">
        <f>IF(OR(Tabel1[[#This Row],[Situatie tijdens meetmoment]]="wegwerkzaamheden",Tabel1[[#This Row],[Situatie tijdens meetmoment]]="niet bereikbaar")," ",IFERROR((Tabel1[[#This Row],[Bez - Privaat]])/Tabel1[[#This Row],[Cap - Privaat]],IF( AND((Tabel1[[#This Row],[Bez - Privaat]])&gt;0,Tabel1[[#This Row],[Cap - Privaat]]=0),"  ","   ")))</f>
        <v>0</v>
      </c>
      <c r="AY11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0.25</v>
      </c>
      <c r="AZ11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1.5</v>
      </c>
      <c r="BA11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1.5</v>
      </c>
      <c r="BB112" s="23">
        <f>IF(OR(Tabel1[[#This Row],[Situatie tijdens meetmoment]]="wegwerkzaamheden",Tabel1[[#This Row],[Situatie tijdens meetmoment]]="niet bereikbaar")," ",IFERROR(Tabel1[[#This Row],[Totale bezetting]]/Tabel1[[#This Row],[Totale capaciteit]],IF( AND(Tabel1[[#This Row],[Totale bezetting]]&gt;0,Tabel1[[#This Row],[Totale capaciteit]]=0),"  ","   ")))</f>
        <v>0.66666666666666663</v>
      </c>
      <c r="BC112" s="4"/>
      <c r="BN112"/>
      <c r="BQ112" s="4"/>
      <c r="BR112" s="11"/>
      <c r="BS112" s="1"/>
      <c r="BU112"/>
      <c r="CF112" s="4"/>
    </row>
    <row r="113" spans="1:84" x14ac:dyDescent="0.25">
      <c r="A113" s="1" t="s">
        <v>123</v>
      </c>
      <c r="B113" s="1" t="s">
        <v>304</v>
      </c>
      <c r="C113" s="1" t="s">
        <v>420</v>
      </c>
      <c r="D113" s="1" t="s">
        <v>327</v>
      </c>
      <c r="E113" s="40">
        <v>45518</v>
      </c>
      <c r="F113" s="37" t="s">
        <v>302</v>
      </c>
      <c r="G113" s="4">
        <v>23</v>
      </c>
      <c r="H113" s="4">
        <v>0</v>
      </c>
      <c r="I113" s="4">
        <v>0</v>
      </c>
      <c r="J113" s="4">
        <v>0</v>
      </c>
      <c r="K113" s="4">
        <v>0</v>
      </c>
      <c r="L113" s="4">
        <v>0</v>
      </c>
      <c r="M113" s="4">
        <v>0</v>
      </c>
      <c r="N113" s="4">
        <v>0</v>
      </c>
      <c r="O113" s="4">
        <v>0</v>
      </c>
      <c r="P113" s="4">
        <v>0</v>
      </c>
      <c r="Q113" s="4">
        <v>0</v>
      </c>
      <c r="R113" s="4">
        <v>0</v>
      </c>
      <c r="S113" s="4">
        <v>0</v>
      </c>
      <c r="T113" s="4">
        <v>0</v>
      </c>
      <c r="U113" s="4">
        <v>0</v>
      </c>
      <c r="V113" s="4">
        <v>0</v>
      </c>
      <c r="W113" s="4">
        <v>0</v>
      </c>
      <c r="X11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13" s="4">
        <f>Tabel1[[#This Row],[Totale openbare capaciteit]]+Tabel1[[#This Row],[Totale doelgroep capaciteit]]+Tabel1[[#This Row],[Cap - Informeel]]</f>
        <v>23</v>
      </c>
      <c r="Z113" s="29">
        <v>12</v>
      </c>
      <c r="AA113" s="30"/>
      <c r="AB113" s="30"/>
      <c r="AC113" s="30"/>
      <c r="AD113" s="30"/>
      <c r="AE113" s="30"/>
      <c r="AF113" s="30"/>
      <c r="AG113" s="30"/>
      <c r="AH113" s="4">
        <f>SUM(Tabel1[[#This Row],[Bez - Gehandicapten algemeen]:[Bez - Overig gereserveerd]])</f>
        <v>0</v>
      </c>
      <c r="AI113" s="30"/>
      <c r="AJ113" s="35"/>
      <c r="AK113" s="35"/>
      <c r="AL113" s="31"/>
      <c r="AM113" s="22">
        <f>SUM(Tabel1[[#This Row],[Bez - fout, canadees]:[Bez - fout, anders]])</f>
        <v>0</v>
      </c>
      <c r="AN113" s="30"/>
      <c r="AO113" s="30"/>
      <c r="AP113" s="30"/>
      <c r="AQ113" s="30"/>
      <c r="AR113" s="22">
        <f>SUM(Tabel1[[#This Row],[Bez - Obstakel, openbaar]:[Bez - Obstakel, doelgroep]])</f>
        <v>0</v>
      </c>
      <c r="AS113" s="28"/>
      <c r="AT113" s="28"/>
      <c r="AU113" s="1"/>
      <c r="AV113" s="13">
        <f>SUM(Tabel1[[#This Row],[Bez - doelgroep totaal]]+Tabel1[[#This Row],[Bez - Openbaar]]+Tabel1[[#This Row],[Bez - Foutparkeerders]]+Tabel1[[#This Row],[Bez - Obstakels]]+Tabel1[[#This Row],[Bez - Informeel]])</f>
        <v>12</v>
      </c>
      <c r="AW11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1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1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0.52173913043478259</v>
      </c>
      <c r="AZ11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0.52173913043478259</v>
      </c>
      <c r="BA11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0.52173913043478259</v>
      </c>
      <c r="BB113" s="23">
        <f>IF(OR(Tabel1[[#This Row],[Situatie tijdens meetmoment]]="wegwerkzaamheden",Tabel1[[#This Row],[Situatie tijdens meetmoment]]="niet bereikbaar")," ",IFERROR(Tabel1[[#This Row],[Totale bezetting]]/Tabel1[[#This Row],[Totale capaciteit]],IF( AND(Tabel1[[#This Row],[Totale bezetting]]&gt;0,Tabel1[[#This Row],[Totale capaciteit]]=0),"  ","   ")))</f>
        <v>0.52173913043478259</v>
      </c>
      <c r="BC113" s="4"/>
      <c r="BN113"/>
      <c r="BQ113" s="4"/>
      <c r="BR113" s="11"/>
      <c r="BS113" s="1"/>
      <c r="BU113"/>
      <c r="CF113" s="4"/>
    </row>
    <row r="114" spans="1:84" x14ac:dyDescent="0.25">
      <c r="A114" s="1" t="s">
        <v>123</v>
      </c>
      <c r="B114" s="1" t="s">
        <v>304</v>
      </c>
      <c r="C114" s="1" t="s">
        <v>420</v>
      </c>
      <c r="D114" s="1" t="s">
        <v>327</v>
      </c>
      <c r="E114" s="40">
        <v>45521</v>
      </c>
      <c r="F114" s="37" t="s">
        <v>303</v>
      </c>
      <c r="G114" s="4">
        <v>23</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14" s="4">
        <f>Tabel1[[#This Row],[Totale openbare capaciteit]]+Tabel1[[#This Row],[Totale doelgroep capaciteit]]+Tabel1[[#This Row],[Cap - Informeel]]</f>
        <v>23</v>
      </c>
      <c r="Z114" s="29">
        <v>16</v>
      </c>
      <c r="AA114" s="30"/>
      <c r="AB114" s="30"/>
      <c r="AC114" s="30"/>
      <c r="AD114" s="30"/>
      <c r="AE114" s="30"/>
      <c r="AF114" s="30"/>
      <c r="AG114" s="30"/>
      <c r="AH114" s="4">
        <f>SUM(Tabel1[[#This Row],[Bez - Gehandicapten algemeen]:[Bez - Overig gereserveerd]])</f>
        <v>0</v>
      </c>
      <c r="AI114" s="30"/>
      <c r="AJ114" s="35"/>
      <c r="AK114" s="35"/>
      <c r="AL114" s="31"/>
      <c r="AM114" s="22">
        <f>SUM(Tabel1[[#This Row],[Bez - fout, canadees]:[Bez - fout, anders]])</f>
        <v>0</v>
      </c>
      <c r="AN114" s="30"/>
      <c r="AO114" s="30"/>
      <c r="AP114" s="30"/>
      <c r="AQ114" s="30"/>
      <c r="AR114" s="22">
        <f>SUM(Tabel1[[#This Row],[Bez - Obstakel, openbaar]:[Bez - Obstakel, doelgroep]])</f>
        <v>0</v>
      </c>
      <c r="AS114" s="28"/>
      <c r="AT114" s="28"/>
      <c r="AU114" s="1"/>
      <c r="AV114" s="13">
        <f>SUM(Tabel1[[#This Row],[Bez - doelgroep totaal]]+Tabel1[[#This Row],[Bez - Openbaar]]+Tabel1[[#This Row],[Bez - Foutparkeerders]]+Tabel1[[#This Row],[Bez - Obstakels]]+Tabel1[[#This Row],[Bez - Informeel]])</f>
        <v>16</v>
      </c>
      <c r="AW11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1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1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0.69565217391304346</v>
      </c>
      <c r="AZ11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0.69565217391304346</v>
      </c>
      <c r="BA11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0.69565217391304346</v>
      </c>
      <c r="BB114" s="23">
        <f>IF(OR(Tabel1[[#This Row],[Situatie tijdens meetmoment]]="wegwerkzaamheden",Tabel1[[#This Row],[Situatie tijdens meetmoment]]="niet bereikbaar")," ",IFERROR(Tabel1[[#This Row],[Totale bezetting]]/Tabel1[[#This Row],[Totale capaciteit]],IF( AND(Tabel1[[#This Row],[Totale bezetting]]&gt;0,Tabel1[[#This Row],[Totale capaciteit]]=0),"  ","   ")))</f>
        <v>0.69565217391304346</v>
      </c>
      <c r="BC114" s="4"/>
      <c r="BN114"/>
      <c r="BQ114" s="4"/>
      <c r="BR114" s="11"/>
      <c r="BS114" s="1"/>
      <c r="BU114"/>
      <c r="CF114" s="4"/>
    </row>
    <row r="115" spans="1:84" x14ac:dyDescent="0.25">
      <c r="A115" s="1" t="s">
        <v>124</v>
      </c>
      <c r="B115" s="1" t="s">
        <v>304</v>
      </c>
      <c r="C115" s="1" t="s">
        <v>420</v>
      </c>
      <c r="D115" s="1" t="s">
        <v>329</v>
      </c>
      <c r="E115" s="40">
        <v>45521</v>
      </c>
      <c r="F115" s="37" t="s">
        <v>303</v>
      </c>
      <c r="G115" s="4">
        <v>0</v>
      </c>
      <c r="H115" s="4">
        <v>0</v>
      </c>
      <c r="I115" s="4">
        <v>0</v>
      </c>
      <c r="J115" s="4">
        <v>0</v>
      </c>
      <c r="K115" s="4">
        <v>0</v>
      </c>
      <c r="L115" s="4">
        <v>0</v>
      </c>
      <c r="M115" s="4">
        <v>0</v>
      </c>
      <c r="N115" s="4">
        <v>0</v>
      </c>
      <c r="O115" s="4">
        <v>0</v>
      </c>
      <c r="P115" s="4">
        <v>0</v>
      </c>
      <c r="Q115" s="4">
        <v>0</v>
      </c>
      <c r="R115" s="4">
        <v>0</v>
      </c>
      <c r="S115" s="4">
        <v>0</v>
      </c>
      <c r="T115" s="4">
        <v>0</v>
      </c>
      <c r="U115" s="4">
        <v>0</v>
      </c>
      <c r="V115" s="4">
        <v>1</v>
      </c>
      <c r="W115" s="4">
        <v>0</v>
      </c>
      <c r="X11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115" s="4">
        <f>Tabel1[[#This Row],[Totale openbare capaciteit]]+Tabel1[[#This Row],[Totale doelgroep capaciteit]]+Tabel1[[#This Row],[Cap - Informeel]]</f>
        <v>0</v>
      </c>
      <c r="Z115" s="30"/>
      <c r="AA115" s="30"/>
      <c r="AB115" s="30"/>
      <c r="AC115" s="30"/>
      <c r="AD115" s="30"/>
      <c r="AE115" s="30"/>
      <c r="AF115" s="30"/>
      <c r="AG115" s="30"/>
      <c r="AH115" s="4">
        <f>SUM(Tabel1[[#This Row],[Bez - Gehandicapten algemeen]:[Bez - Overig gereserveerd]])</f>
        <v>0</v>
      </c>
      <c r="AI115" s="29">
        <v>2</v>
      </c>
      <c r="AJ115" s="35"/>
      <c r="AK115" s="35"/>
      <c r="AL115" s="31"/>
      <c r="AM115" s="22">
        <f>SUM(Tabel1[[#This Row],[Bez - fout, canadees]:[Bez - fout, anders]])</f>
        <v>0</v>
      </c>
      <c r="AN115" s="30"/>
      <c r="AO115" s="30"/>
      <c r="AP115" s="30"/>
      <c r="AQ115" s="30"/>
      <c r="AR115" s="22">
        <f>SUM(Tabel1[[#This Row],[Bez - Obstakel, openbaar]:[Bez - Obstakel, doelgroep]])</f>
        <v>0</v>
      </c>
      <c r="AS115" s="28"/>
      <c r="AT115" s="28"/>
      <c r="AU115" s="1"/>
      <c r="AV115" s="13">
        <f>SUM(Tabel1[[#This Row],[Bez - doelgroep totaal]]+Tabel1[[#This Row],[Bez - Openbaar]]+Tabel1[[#This Row],[Bez - Foutparkeerders]]+Tabel1[[#This Row],[Bez - Obstakels]]+Tabel1[[#This Row],[Bez - Informeel]])</f>
        <v>0</v>
      </c>
      <c r="AW11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15" s="8">
        <f>IF(OR(Tabel1[[#This Row],[Situatie tijdens meetmoment]]="wegwerkzaamheden",Tabel1[[#This Row],[Situatie tijdens meetmoment]]="niet bereikbaar")," ",IFERROR((Tabel1[[#This Row],[Bez - Privaat]])/Tabel1[[#This Row],[Cap - Privaat]],IF( AND((Tabel1[[#This Row],[Bez - Privaat]])&gt;0,Tabel1[[#This Row],[Cap - Privaat]]=0),"  ","   ")))</f>
        <v>1</v>
      </c>
      <c r="AY115"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15"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15"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15"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115" s="4"/>
      <c r="BN115"/>
      <c r="BQ115" s="4"/>
      <c r="BR115" s="11"/>
      <c r="BS115" s="1"/>
      <c r="BU115"/>
      <c r="CF115" s="4"/>
    </row>
    <row r="116" spans="1:84" x14ac:dyDescent="0.25">
      <c r="A116" s="1" t="s">
        <v>124</v>
      </c>
      <c r="B116" s="1" t="s">
        <v>304</v>
      </c>
      <c r="C116" s="1" t="s">
        <v>420</v>
      </c>
      <c r="D116" s="1" t="s">
        <v>329</v>
      </c>
      <c r="E116" s="40">
        <v>45518</v>
      </c>
      <c r="F116" s="37" t="s">
        <v>302</v>
      </c>
      <c r="G116" s="4">
        <v>0</v>
      </c>
      <c r="H116" s="4">
        <v>0</v>
      </c>
      <c r="I116" s="4">
        <v>0</v>
      </c>
      <c r="J116" s="4">
        <v>0</v>
      </c>
      <c r="K116" s="4">
        <v>0</v>
      </c>
      <c r="L116" s="4">
        <v>0</v>
      </c>
      <c r="M116" s="4">
        <v>0</v>
      </c>
      <c r="N116" s="4">
        <v>0</v>
      </c>
      <c r="O116" s="4">
        <v>0</v>
      </c>
      <c r="P116" s="4">
        <v>0</v>
      </c>
      <c r="Q116" s="4">
        <v>0</v>
      </c>
      <c r="R116" s="4">
        <v>0</v>
      </c>
      <c r="S116" s="4">
        <v>0</v>
      </c>
      <c r="T116" s="4">
        <v>0</v>
      </c>
      <c r="U116" s="4">
        <v>0</v>
      </c>
      <c r="V116" s="4">
        <v>1</v>
      </c>
      <c r="W116" s="4">
        <v>0</v>
      </c>
      <c r="X11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116" s="4">
        <f>Tabel1[[#This Row],[Totale openbare capaciteit]]+Tabel1[[#This Row],[Totale doelgroep capaciteit]]+Tabel1[[#This Row],[Cap - Informeel]]</f>
        <v>0</v>
      </c>
      <c r="Z116" s="30"/>
      <c r="AA116" s="30"/>
      <c r="AB116" s="30"/>
      <c r="AC116" s="30"/>
      <c r="AD116" s="30"/>
      <c r="AE116" s="30"/>
      <c r="AF116" s="30"/>
      <c r="AG116" s="30"/>
      <c r="AH116" s="4">
        <f>SUM(Tabel1[[#This Row],[Bez - Gehandicapten algemeen]:[Bez - Overig gereserveerd]])</f>
        <v>0</v>
      </c>
      <c r="AI116" s="29">
        <v>1</v>
      </c>
      <c r="AJ116" s="35"/>
      <c r="AK116" s="35"/>
      <c r="AL116" s="31"/>
      <c r="AM116" s="22">
        <f>SUM(Tabel1[[#This Row],[Bez - fout, canadees]:[Bez - fout, anders]])</f>
        <v>0</v>
      </c>
      <c r="AN116" s="30"/>
      <c r="AO116" s="30"/>
      <c r="AP116" s="30"/>
      <c r="AQ116" s="30"/>
      <c r="AR116" s="22">
        <f>SUM(Tabel1[[#This Row],[Bez - Obstakel, openbaar]:[Bez - Obstakel, doelgroep]])</f>
        <v>0</v>
      </c>
      <c r="AS116" s="28"/>
      <c r="AT116" s="28"/>
      <c r="AU116" s="1"/>
      <c r="AV116" s="13">
        <f>SUM(Tabel1[[#This Row],[Bez - doelgroep totaal]]+Tabel1[[#This Row],[Bez - Openbaar]]+Tabel1[[#This Row],[Bez - Foutparkeerders]]+Tabel1[[#This Row],[Bez - Obstakels]]+Tabel1[[#This Row],[Bez - Informeel]])</f>
        <v>0</v>
      </c>
      <c r="AW11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16" s="8">
        <f>IF(OR(Tabel1[[#This Row],[Situatie tijdens meetmoment]]="wegwerkzaamheden",Tabel1[[#This Row],[Situatie tijdens meetmoment]]="niet bereikbaar")," ",IFERROR((Tabel1[[#This Row],[Bez - Privaat]])/Tabel1[[#This Row],[Cap - Privaat]],IF( AND((Tabel1[[#This Row],[Bez - Privaat]])&gt;0,Tabel1[[#This Row],[Cap - Privaat]]=0),"  ","   ")))</f>
        <v>0.5</v>
      </c>
      <c r="AY116"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16"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16"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16"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116" s="4"/>
      <c r="BN116"/>
      <c r="BQ116" s="4"/>
      <c r="BR116" s="11"/>
      <c r="BS116" s="1"/>
      <c r="BU116"/>
      <c r="CF116" s="4"/>
    </row>
    <row r="117" spans="1:84" x14ac:dyDescent="0.25">
      <c r="A117" s="1" t="s">
        <v>125</v>
      </c>
      <c r="B117" s="1" t="s">
        <v>304</v>
      </c>
      <c r="C117" s="1" t="s">
        <v>420</v>
      </c>
      <c r="D117" s="1" t="s">
        <v>330</v>
      </c>
      <c r="E117" s="40">
        <v>45518</v>
      </c>
      <c r="F117" s="37" t="s">
        <v>302</v>
      </c>
      <c r="G117" s="4">
        <v>10</v>
      </c>
      <c r="H117" s="4">
        <v>13</v>
      </c>
      <c r="I117" s="4">
        <v>0</v>
      </c>
      <c r="J117" s="4">
        <v>0</v>
      </c>
      <c r="K117" s="4">
        <v>0</v>
      </c>
      <c r="L117" s="4">
        <v>0</v>
      </c>
      <c r="M117" s="4">
        <v>0</v>
      </c>
      <c r="N117" s="4">
        <v>0</v>
      </c>
      <c r="O117" s="4">
        <v>0</v>
      </c>
      <c r="P117" s="4">
        <v>0</v>
      </c>
      <c r="Q117" s="4">
        <v>0</v>
      </c>
      <c r="R117" s="4">
        <v>0</v>
      </c>
      <c r="S117" s="4">
        <v>0</v>
      </c>
      <c r="T117" s="4">
        <v>0</v>
      </c>
      <c r="U117" s="4">
        <v>0</v>
      </c>
      <c r="V117" s="4">
        <v>0</v>
      </c>
      <c r="W117" s="4">
        <v>0</v>
      </c>
      <c r="X11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17" s="4">
        <f>Tabel1[[#This Row],[Totale openbare capaciteit]]+Tabel1[[#This Row],[Totale doelgroep capaciteit]]+Tabel1[[#This Row],[Cap - Informeel]]</f>
        <v>23</v>
      </c>
      <c r="Z117" s="29">
        <v>8</v>
      </c>
      <c r="AA117" s="29">
        <v>12</v>
      </c>
      <c r="AB117" s="30"/>
      <c r="AC117" s="30"/>
      <c r="AD117" s="30"/>
      <c r="AE117" s="30"/>
      <c r="AF117" s="30"/>
      <c r="AG117" s="30"/>
      <c r="AH117" s="4">
        <f>SUM(Tabel1[[#This Row],[Bez - Gehandicapten algemeen]:[Bez - Overig gereserveerd]])</f>
        <v>0</v>
      </c>
      <c r="AI117" s="30"/>
      <c r="AJ117" s="35"/>
      <c r="AK117" s="35"/>
      <c r="AL117" s="31"/>
      <c r="AM117" s="22">
        <f>SUM(Tabel1[[#This Row],[Bez - fout, canadees]:[Bez - fout, anders]])</f>
        <v>0</v>
      </c>
      <c r="AN117" s="30"/>
      <c r="AO117" s="30"/>
      <c r="AP117" s="30"/>
      <c r="AQ117" s="30"/>
      <c r="AR117" s="22">
        <f>SUM(Tabel1[[#This Row],[Bez - Obstakel, openbaar]:[Bez - Obstakel, doelgroep]])</f>
        <v>0</v>
      </c>
      <c r="AS117" s="28"/>
      <c r="AT117" s="28"/>
      <c r="AU117" s="1"/>
      <c r="AV117" s="13">
        <f>SUM(Tabel1[[#This Row],[Bez - doelgroep totaal]]+Tabel1[[#This Row],[Bez - Openbaar]]+Tabel1[[#This Row],[Bez - Foutparkeerders]]+Tabel1[[#This Row],[Bez - Obstakels]]+Tabel1[[#This Row],[Bez - Informeel]])</f>
        <v>20</v>
      </c>
      <c r="AW11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17"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1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v>
      </c>
      <c r="AZ11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2</v>
      </c>
      <c r="BA11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2</v>
      </c>
      <c r="BB117" s="23">
        <f>IF(OR(Tabel1[[#This Row],[Situatie tijdens meetmoment]]="wegwerkzaamheden",Tabel1[[#This Row],[Situatie tijdens meetmoment]]="niet bereikbaar")," ",IFERROR(Tabel1[[#This Row],[Totale bezetting]]/Tabel1[[#This Row],[Totale capaciteit]],IF( AND(Tabel1[[#This Row],[Totale bezetting]]&gt;0,Tabel1[[#This Row],[Totale capaciteit]]=0),"  ","   ")))</f>
        <v>0.86956521739130432</v>
      </c>
      <c r="BC117" s="4"/>
      <c r="BN117"/>
      <c r="BQ117" s="4"/>
      <c r="BR117" s="11"/>
      <c r="BS117" s="1"/>
      <c r="BU117"/>
      <c r="CF117" s="4"/>
    </row>
    <row r="118" spans="1:84" x14ac:dyDescent="0.25">
      <c r="A118" s="1" t="s">
        <v>125</v>
      </c>
      <c r="B118" s="1" t="s">
        <v>304</v>
      </c>
      <c r="C118" s="1" t="s">
        <v>420</v>
      </c>
      <c r="D118" s="1" t="s">
        <v>330</v>
      </c>
      <c r="E118" s="40">
        <v>45521</v>
      </c>
      <c r="F118" s="37" t="s">
        <v>303</v>
      </c>
      <c r="G118" s="4">
        <v>10</v>
      </c>
      <c r="H118" s="4">
        <v>13</v>
      </c>
      <c r="I118" s="4">
        <v>0</v>
      </c>
      <c r="J118" s="4">
        <v>0</v>
      </c>
      <c r="K118" s="4">
        <v>0</v>
      </c>
      <c r="L118" s="4">
        <v>0</v>
      </c>
      <c r="M118" s="4">
        <v>0</v>
      </c>
      <c r="N118" s="4">
        <v>0</v>
      </c>
      <c r="O118" s="4">
        <v>0</v>
      </c>
      <c r="P118" s="4">
        <v>0</v>
      </c>
      <c r="Q118" s="4">
        <v>0</v>
      </c>
      <c r="R118" s="4">
        <v>0</v>
      </c>
      <c r="S118" s="4">
        <v>0</v>
      </c>
      <c r="T118" s="4">
        <v>0</v>
      </c>
      <c r="U118" s="4">
        <v>0</v>
      </c>
      <c r="V118" s="4">
        <v>0</v>
      </c>
      <c r="W118" s="4">
        <v>0</v>
      </c>
      <c r="X11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18" s="4">
        <f>Tabel1[[#This Row],[Totale openbare capaciteit]]+Tabel1[[#This Row],[Totale doelgroep capaciteit]]+Tabel1[[#This Row],[Cap - Informeel]]</f>
        <v>23</v>
      </c>
      <c r="Z118" s="29">
        <v>8</v>
      </c>
      <c r="AA118" s="30">
        <v>9</v>
      </c>
      <c r="AB118" s="30"/>
      <c r="AC118" s="30"/>
      <c r="AD118" s="30"/>
      <c r="AE118" s="30"/>
      <c r="AF118" s="30"/>
      <c r="AG118" s="30"/>
      <c r="AH118" s="4">
        <f>SUM(Tabel1[[#This Row],[Bez - Gehandicapten algemeen]:[Bez - Overig gereserveerd]])</f>
        <v>0</v>
      </c>
      <c r="AI118" s="30"/>
      <c r="AJ118" s="35"/>
      <c r="AK118" s="35"/>
      <c r="AL118" s="31"/>
      <c r="AM118" s="22">
        <f>SUM(Tabel1[[#This Row],[Bez - fout, canadees]:[Bez - fout, anders]])</f>
        <v>0</v>
      </c>
      <c r="AN118" s="29">
        <v>1</v>
      </c>
      <c r="AO118" s="29"/>
      <c r="AP118" s="30"/>
      <c r="AQ118" s="30" t="s">
        <v>395</v>
      </c>
      <c r="AR118" s="22">
        <f>SUM(Tabel1[[#This Row],[Bez - Obstakel, openbaar]:[Bez - Obstakel, doelgroep]])</f>
        <v>1</v>
      </c>
      <c r="AS118" s="28"/>
      <c r="AT118" s="28"/>
      <c r="AU118" s="1"/>
      <c r="AV118" s="13">
        <f>SUM(Tabel1[[#This Row],[Bez - doelgroep totaal]]+Tabel1[[#This Row],[Bez - Openbaar]]+Tabel1[[#This Row],[Bez - Foutparkeerders]]+Tabel1[[#This Row],[Bez - Obstakels]]+Tabel1[[#This Row],[Bez - Informeel]])</f>
        <v>18</v>
      </c>
      <c r="AW11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18"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1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0.9</v>
      </c>
      <c r="AZ11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1.8</v>
      </c>
      <c r="BA11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1.8</v>
      </c>
      <c r="BB118" s="23">
        <f>IF(OR(Tabel1[[#This Row],[Situatie tijdens meetmoment]]="wegwerkzaamheden",Tabel1[[#This Row],[Situatie tijdens meetmoment]]="niet bereikbaar")," ",IFERROR(Tabel1[[#This Row],[Totale bezetting]]/Tabel1[[#This Row],[Totale capaciteit]],IF( AND(Tabel1[[#This Row],[Totale bezetting]]&gt;0,Tabel1[[#This Row],[Totale capaciteit]]=0),"  ","   ")))</f>
        <v>0.78260869565217395</v>
      </c>
      <c r="BC118" s="4"/>
      <c r="BN118"/>
      <c r="BQ118" s="4"/>
      <c r="BR118" s="11"/>
      <c r="BS118" s="1"/>
      <c r="BU118"/>
      <c r="CF118" s="4"/>
    </row>
    <row r="119" spans="1:84" x14ac:dyDescent="0.25">
      <c r="A119" s="1" t="s">
        <v>126</v>
      </c>
      <c r="B119" s="1" t="s">
        <v>304</v>
      </c>
      <c r="C119" s="1" t="s">
        <v>420</v>
      </c>
      <c r="D119" s="1" t="s">
        <v>331</v>
      </c>
      <c r="E119" s="40">
        <v>45518</v>
      </c>
      <c r="F119" s="37" t="s">
        <v>302</v>
      </c>
      <c r="G119" s="4">
        <v>2</v>
      </c>
      <c r="H119" s="4">
        <v>0</v>
      </c>
      <c r="I119" s="4">
        <v>0</v>
      </c>
      <c r="J119" s="4">
        <v>0</v>
      </c>
      <c r="K119" s="4">
        <v>0</v>
      </c>
      <c r="L119" s="4">
        <v>0</v>
      </c>
      <c r="M119" s="4">
        <v>0</v>
      </c>
      <c r="N119" s="4">
        <v>0</v>
      </c>
      <c r="O119" s="4">
        <v>0</v>
      </c>
      <c r="P119" s="4">
        <v>1</v>
      </c>
      <c r="Q119" s="4">
        <v>1</v>
      </c>
      <c r="R119" s="4">
        <v>0</v>
      </c>
      <c r="S119" s="4">
        <v>1</v>
      </c>
      <c r="T119" s="4">
        <v>3</v>
      </c>
      <c r="U119" s="4">
        <v>3</v>
      </c>
      <c r="V119" s="4">
        <v>6</v>
      </c>
      <c r="W119" s="4">
        <v>0</v>
      </c>
      <c r="X11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35</v>
      </c>
      <c r="Y119" s="4">
        <f>Tabel1[[#This Row],[Totale openbare capaciteit]]+Tabel1[[#This Row],[Totale doelgroep capaciteit]]+Tabel1[[#This Row],[Cap - Informeel]]</f>
        <v>2</v>
      </c>
      <c r="Z119" s="30"/>
      <c r="AA119" s="30"/>
      <c r="AB119" s="30"/>
      <c r="AC119" s="30"/>
      <c r="AD119" s="30"/>
      <c r="AE119" s="30"/>
      <c r="AF119" s="30"/>
      <c r="AG119" s="30"/>
      <c r="AH119" s="4">
        <f>SUM(Tabel1[[#This Row],[Bez - Gehandicapten algemeen]:[Bez - Overig gereserveerd]])</f>
        <v>0</v>
      </c>
      <c r="AI119" s="29">
        <v>19</v>
      </c>
      <c r="AJ119" s="35"/>
      <c r="AK119" s="35"/>
      <c r="AL119" s="31"/>
      <c r="AM119" s="22">
        <f>SUM(Tabel1[[#This Row],[Bez - fout, canadees]:[Bez - fout, anders]])</f>
        <v>0</v>
      </c>
      <c r="AN119" s="30"/>
      <c r="AO119" s="30"/>
      <c r="AP119" s="30"/>
      <c r="AQ119" s="30"/>
      <c r="AR119" s="22">
        <f>SUM(Tabel1[[#This Row],[Bez - Obstakel, openbaar]:[Bez - Obstakel, doelgroep]])</f>
        <v>0</v>
      </c>
      <c r="AS119" s="28"/>
      <c r="AT119" s="28"/>
      <c r="AU119" s="1"/>
      <c r="AV119" s="13">
        <f>SUM(Tabel1[[#This Row],[Bez - doelgroep totaal]]+Tabel1[[#This Row],[Bez - Openbaar]]+Tabel1[[#This Row],[Bez - Foutparkeerders]]+Tabel1[[#This Row],[Bez - Obstakels]]+Tabel1[[#This Row],[Bez - Informeel]])</f>
        <v>0</v>
      </c>
      <c r="AW11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19" s="8">
        <f>IF(OR(Tabel1[[#This Row],[Situatie tijdens meetmoment]]="wegwerkzaamheden",Tabel1[[#This Row],[Situatie tijdens meetmoment]]="niet bereikbaar")," ",IFERROR((Tabel1[[#This Row],[Bez - Privaat]])/Tabel1[[#This Row],[Cap - Privaat]],IF( AND((Tabel1[[#This Row],[Bez - Privaat]])&gt;0,Tabel1[[#This Row],[Cap - Privaat]]=0),"  ","   ")))</f>
        <v>0.54285714285714282</v>
      </c>
      <c r="AY11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11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v>
      </c>
      <c r="BA11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119" s="23">
        <f>IF(OR(Tabel1[[#This Row],[Situatie tijdens meetmoment]]="wegwerkzaamheden",Tabel1[[#This Row],[Situatie tijdens meetmoment]]="niet bereikbaar")," ",IFERROR(Tabel1[[#This Row],[Totale bezetting]]/Tabel1[[#This Row],[Totale capaciteit]],IF( AND(Tabel1[[#This Row],[Totale bezetting]]&gt;0,Tabel1[[#This Row],[Totale capaciteit]]=0),"  ","   ")))</f>
        <v>0</v>
      </c>
      <c r="BC119" s="4"/>
      <c r="BN119"/>
      <c r="BQ119" s="4"/>
      <c r="BR119" s="11"/>
      <c r="BS119" s="1"/>
      <c r="BU119"/>
      <c r="CF119" s="4"/>
    </row>
    <row r="120" spans="1:84" x14ac:dyDescent="0.25">
      <c r="A120" s="1" t="s">
        <v>126</v>
      </c>
      <c r="B120" s="1" t="s">
        <v>304</v>
      </c>
      <c r="C120" s="1" t="s">
        <v>420</v>
      </c>
      <c r="D120" s="1" t="s">
        <v>331</v>
      </c>
      <c r="E120" s="40">
        <v>45521</v>
      </c>
      <c r="F120" s="37" t="s">
        <v>303</v>
      </c>
      <c r="G120" s="4">
        <v>2</v>
      </c>
      <c r="H120" s="4">
        <v>0</v>
      </c>
      <c r="I120" s="4">
        <v>0</v>
      </c>
      <c r="J120" s="4">
        <v>0</v>
      </c>
      <c r="K120" s="4">
        <v>0</v>
      </c>
      <c r="L120" s="4">
        <v>0</v>
      </c>
      <c r="M120" s="4">
        <v>0</v>
      </c>
      <c r="N120" s="4">
        <v>0</v>
      </c>
      <c r="O120" s="4">
        <v>0</v>
      </c>
      <c r="P120" s="4">
        <v>1</v>
      </c>
      <c r="Q120" s="4">
        <v>1</v>
      </c>
      <c r="R120" s="4">
        <v>0</v>
      </c>
      <c r="S120" s="4">
        <v>1</v>
      </c>
      <c r="T120" s="4">
        <v>3</v>
      </c>
      <c r="U120" s="4">
        <v>3</v>
      </c>
      <c r="V120" s="4">
        <v>6</v>
      </c>
      <c r="W120" s="4">
        <v>0</v>
      </c>
      <c r="X12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35</v>
      </c>
      <c r="Y120" s="4">
        <f>Tabel1[[#This Row],[Totale openbare capaciteit]]+Tabel1[[#This Row],[Totale doelgroep capaciteit]]+Tabel1[[#This Row],[Cap - Informeel]]</f>
        <v>2</v>
      </c>
      <c r="Z120" s="29">
        <v>3</v>
      </c>
      <c r="AA120" s="30"/>
      <c r="AB120" s="30"/>
      <c r="AC120" s="30"/>
      <c r="AD120" s="30"/>
      <c r="AE120" s="30"/>
      <c r="AF120" s="30"/>
      <c r="AG120" s="30"/>
      <c r="AH120" s="4">
        <f>SUM(Tabel1[[#This Row],[Bez - Gehandicapten algemeen]:[Bez - Overig gereserveerd]])</f>
        <v>0</v>
      </c>
      <c r="AI120" s="29">
        <v>16</v>
      </c>
      <c r="AJ120" s="34">
        <v>1</v>
      </c>
      <c r="AK120" s="34">
        <v>1</v>
      </c>
      <c r="AL120" s="31" t="s">
        <v>388</v>
      </c>
      <c r="AM120" s="22">
        <f>SUM(Tabel1[[#This Row],[Bez - fout, canadees]:[Bez - fout, anders]])</f>
        <v>2</v>
      </c>
      <c r="AN120" s="30"/>
      <c r="AO120" s="30"/>
      <c r="AP120" s="30"/>
      <c r="AQ120" s="30"/>
      <c r="AR120" s="22">
        <f>SUM(Tabel1[[#This Row],[Bez - Obstakel, openbaar]:[Bez - Obstakel, doelgroep]])</f>
        <v>0</v>
      </c>
      <c r="AS120" s="28"/>
      <c r="AT120" s="28"/>
      <c r="AU120" s="1" t="s">
        <v>403</v>
      </c>
      <c r="AV120" s="13">
        <f>SUM(Tabel1[[#This Row],[Bez - doelgroep totaal]]+Tabel1[[#This Row],[Bez - Openbaar]]+Tabel1[[#This Row],[Bez - Foutparkeerders]]+Tabel1[[#This Row],[Bez - Obstakels]]+Tabel1[[#This Row],[Bez - Informeel]])</f>
        <v>5</v>
      </c>
      <c r="AW12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20" s="8">
        <f>IF(OR(Tabel1[[#This Row],[Situatie tijdens meetmoment]]="wegwerkzaamheden",Tabel1[[#This Row],[Situatie tijdens meetmoment]]="niet bereikbaar")," ",IFERROR((Tabel1[[#This Row],[Bez - Privaat]])/Tabel1[[#This Row],[Cap - Privaat]],IF( AND((Tabel1[[#This Row],[Bez - Privaat]])&gt;0,Tabel1[[#This Row],[Cap - Privaat]]=0),"  ","   ")))</f>
        <v>0.45714285714285713</v>
      </c>
      <c r="AY12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1.5</v>
      </c>
      <c r="AZ12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2.5</v>
      </c>
      <c r="BA12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2.5</v>
      </c>
      <c r="BB120" s="23">
        <f>IF(OR(Tabel1[[#This Row],[Situatie tijdens meetmoment]]="wegwerkzaamheden",Tabel1[[#This Row],[Situatie tijdens meetmoment]]="niet bereikbaar")," ",IFERROR(Tabel1[[#This Row],[Totale bezetting]]/Tabel1[[#This Row],[Totale capaciteit]],IF( AND(Tabel1[[#This Row],[Totale bezetting]]&gt;0,Tabel1[[#This Row],[Totale capaciteit]]=0),"  ","   ")))</f>
        <v>2.5</v>
      </c>
      <c r="BC120" s="4"/>
      <c r="BN120"/>
      <c r="BQ120" s="4"/>
      <c r="BR120" s="11"/>
      <c r="BS120" s="1"/>
      <c r="BU120"/>
      <c r="CF120" s="4"/>
    </row>
    <row r="121" spans="1:84" x14ac:dyDescent="0.25">
      <c r="A121" s="1" t="s">
        <v>127</v>
      </c>
      <c r="B121" s="1" t="s">
        <v>304</v>
      </c>
      <c r="C121" s="1" t="s">
        <v>420</v>
      </c>
      <c r="D121" s="1" t="s">
        <v>328</v>
      </c>
      <c r="E121" s="40">
        <v>45518</v>
      </c>
      <c r="F121" s="37" t="s">
        <v>302</v>
      </c>
      <c r="G121" s="4">
        <v>9</v>
      </c>
      <c r="H121" s="4">
        <v>0</v>
      </c>
      <c r="I121" s="4">
        <v>0</v>
      </c>
      <c r="J121" s="4">
        <v>0</v>
      </c>
      <c r="K121" s="4">
        <v>0</v>
      </c>
      <c r="L121" s="4">
        <v>0</v>
      </c>
      <c r="M121" s="4">
        <v>0</v>
      </c>
      <c r="N121" s="4">
        <v>0</v>
      </c>
      <c r="O121" s="4">
        <v>0</v>
      </c>
      <c r="P121" s="4">
        <v>1</v>
      </c>
      <c r="Q121" s="4">
        <v>0</v>
      </c>
      <c r="R121" s="4">
        <v>0</v>
      </c>
      <c r="S121" s="4">
        <v>0</v>
      </c>
      <c r="T121" s="4">
        <v>0</v>
      </c>
      <c r="U121" s="4">
        <v>0</v>
      </c>
      <c r="V121" s="4">
        <v>0</v>
      </c>
      <c r="W121" s="4">
        <v>0</v>
      </c>
      <c r="X12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v>
      </c>
      <c r="Y121" s="4">
        <f>Tabel1[[#This Row],[Totale openbare capaciteit]]+Tabel1[[#This Row],[Totale doelgroep capaciteit]]+Tabel1[[#This Row],[Cap - Informeel]]</f>
        <v>9</v>
      </c>
      <c r="Z121" s="29">
        <v>4</v>
      </c>
      <c r="AA121" s="30"/>
      <c r="AB121" s="30"/>
      <c r="AC121" s="30"/>
      <c r="AD121" s="30"/>
      <c r="AE121" s="30"/>
      <c r="AF121" s="30"/>
      <c r="AG121" s="30"/>
      <c r="AH121" s="4">
        <f>SUM(Tabel1[[#This Row],[Bez - Gehandicapten algemeen]:[Bez - Overig gereserveerd]])</f>
        <v>0</v>
      </c>
      <c r="AI121" s="29"/>
      <c r="AJ121" s="35"/>
      <c r="AK121" s="35"/>
      <c r="AL121" s="31"/>
      <c r="AM121" s="22">
        <f>SUM(Tabel1[[#This Row],[Bez - fout, canadees]:[Bez - fout, anders]])</f>
        <v>0</v>
      </c>
      <c r="AN121" s="30"/>
      <c r="AO121" s="30"/>
      <c r="AP121" s="30"/>
      <c r="AQ121" s="30"/>
      <c r="AR121" s="22">
        <f>SUM(Tabel1[[#This Row],[Bez - Obstakel, openbaar]:[Bez - Obstakel, doelgroep]])</f>
        <v>0</v>
      </c>
      <c r="AS121" s="28"/>
      <c r="AT121" s="28"/>
      <c r="AU121" s="1"/>
      <c r="AV121" s="13">
        <f>SUM(Tabel1[[#This Row],[Bez - doelgroep totaal]]+Tabel1[[#This Row],[Bez - Openbaar]]+Tabel1[[#This Row],[Bez - Foutparkeerders]]+Tabel1[[#This Row],[Bez - Obstakels]]+Tabel1[[#This Row],[Bez - Informeel]])</f>
        <v>4</v>
      </c>
      <c r="AW12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21" s="8">
        <f>IF(OR(Tabel1[[#This Row],[Situatie tijdens meetmoment]]="wegwerkzaamheden",Tabel1[[#This Row],[Situatie tijdens meetmoment]]="niet bereikbaar")," ",IFERROR((Tabel1[[#This Row],[Bez - Privaat]])/Tabel1[[#This Row],[Cap - Privaat]],IF( AND((Tabel1[[#This Row],[Bez - Privaat]])&gt;0,Tabel1[[#This Row],[Cap - Privaat]]=0),"  ","   ")))</f>
        <v>0</v>
      </c>
      <c r="AY12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0.44444444444444442</v>
      </c>
      <c r="AZ12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0.44444444444444442</v>
      </c>
      <c r="BA12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0.44444444444444442</v>
      </c>
      <c r="BB121" s="23">
        <f>IF(OR(Tabel1[[#This Row],[Situatie tijdens meetmoment]]="wegwerkzaamheden",Tabel1[[#This Row],[Situatie tijdens meetmoment]]="niet bereikbaar")," ",IFERROR(Tabel1[[#This Row],[Totale bezetting]]/Tabel1[[#This Row],[Totale capaciteit]],IF( AND(Tabel1[[#This Row],[Totale bezetting]]&gt;0,Tabel1[[#This Row],[Totale capaciteit]]=0),"  ","   ")))</f>
        <v>0.44444444444444442</v>
      </c>
      <c r="BC121" s="4"/>
      <c r="BN121"/>
      <c r="BQ121" s="4"/>
      <c r="BR121" s="11"/>
      <c r="BS121" s="1"/>
      <c r="BU121"/>
      <c r="CF121" s="4"/>
    </row>
    <row r="122" spans="1:84" x14ac:dyDescent="0.25">
      <c r="A122" s="1" t="s">
        <v>127</v>
      </c>
      <c r="B122" s="1" t="s">
        <v>304</v>
      </c>
      <c r="C122" s="1" t="s">
        <v>420</v>
      </c>
      <c r="D122" s="1" t="s">
        <v>328</v>
      </c>
      <c r="E122" s="40">
        <v>45521</v>
      </c>
      <c r="F122" s="37" t="s">
        <v>303</v>
      </c>
      <c r="G122" s="4">
        <v>9</v>
      </c>
      <c r="H122" s="4">
        <v>0</v>
      </c>
      <c r="I122" s="4">
        <v>0</v>
      </c>
      <c r="J122" s="4">
        <v>0</v>
      </c>
      <c r="K122" s="4">
        <v>0</v>
      </c>
      <c r="L122" s="4">
        <v>0</v>
      </c>
      <c r="M122" s="4">
        <v>0</v>
      </c>
      <c r="N122" s="4">
        <v>0</v>
      </c>
      <c r="O122" s="4">
        <v>0</v>
      </c>
      <c r="P122" s="4">
        <v>1</v>
      </c>
      <c r="Q122" s="4">
        <v>0</v>
      </c>
      <c r="R122" s="4">
        <v>0</v>
      </c>
      <c r="S122" s="4">
        <v>0</v>
      </c>
      <c r="T122" s="4">
        <v>0</v>
      </c>
      <c r="U122" s="4">
        <v>0</v>
      </c>
      <c r="V122" s="4">
        <v>0</v>
      </c>
      <c r="W122" s="4">
        <v>0</v>
      </c>
      <c r="X12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v>
      </c>
      <c r="Y122" s="4">
        <f>Tabel1[[#This Row],[Totale openbare capaciteit]]+Tabel1[[#This Row],[Totale doelgroep capaciteit]]+Tabel1[[#This Row],[Cap - Informeel]]</f>
        <v>9</v>
      </c>
      <c r="Z122" s="29">
        <v>7</v>
      </c>
      <c r="AA122" s="30"/>
      <c r="AB122" s="30"/>
      <c r="AC122" s="30"/>
      <c r="AD122" s="30"/>
      <c r="AE122" s="30"/>
      <c r="AF122" s="30"/>
      <c r="AG122" s="30"/>
      <c r="AH122" s="4">
        <f>SUM(Tabel1[[#This Row],[Bez - Gehandicapten algemeen]:[Bez - Overig gereserveerd]])</f>
        <v>0</v>
      </c>
      <c r="AI122" s="29"/>
      <c r="AJ122" s="35"/>
      <c r="AK122" s="35"/>
      <c r="AL122" s="31"/>
      <c r="AM122" s="22">
        <f>SUM(Tabel1[[#This Row],[Bez - fout, canadees]:[Bez - fout, anders]])</f>
        <v>0</v>
      </c>
      <c r="AN122" s="30"/>
      <c r="AO122" s="30"/>
      <c r="AP122" s="30"/>
      <c r="AQ122" s="30"/>
      <c r="AR122" s="22">
        <f>SUM(Tabel1[[#This Row],[Bez - Obstakel, openbaar]:[Bez - Obstakel, doelgroep]])</f>
        <v>0</v>
      </c>
      <c r="AS122" s="28"/>
      <c r="AT122" s="28"/>
      <c r="AU122" s="1"/>
      <c r="AV122" s="13">
        <f>SUM(Tabel1[[#This Row],[Bez - doelgroep totaal]]+Tabel1[[#This Row],[Bez - Openbaar]]+Tabel1[[#This Row],[Bez - Foutparkeerders]]+Tabel1[[#This Row],[Bez - Obstakels]]+Tabel1[[#This Row],[Bez - Informeel]])</f>
        <v>7</v>
      </c>
      <c r="AW12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22" s="8">
        <f>IF(OR(Tabel1[[#This Row],[Situatie tijdens meetmoment]]="wegwerkzaamheden",Tabel1[[#This Row],[Situatie tijdens meetmoment]]="niet bereikbaar")," ",IFERROR((Tabel1[[#This Row],[Bez - Privaat]])/Tabel1[[#This Row],[Cap - Privaat]],IF( AND((Tabel1[[#This Row],[Bez - Privaat]])&gt;0,Tabel1[[#This Row],[Cap - Privaat]]=0),"  ","   ")))</f>
        <v>0</v>
      </c>
      <c r="AY12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0.77777777777777779</v>
      </c>
      <c r="AZ12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0.77777777777777779</v>
      </c>
      <c r="BA12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0.77777777777777779</v>
      </c>
      <c r="BB122" s="23">
        <f>IF(OR(Tabel1[[#This Row],[Situatie tijdens meetmoment]]="wegwerkzaamheden",Tabel1[[#This Row],[Situatie tijdens meetmoment]]="niet bereikbaar")," ",IFERROR(Tabel1[[#This Row],[Totale bezetting]]/Tabel1[[#This Row],[Totale capaciteit]],IF( AND(Tabel1[[#This Row],[Totale bezetting]]&gt;0,Tabel1[[#This Row],[Totale capaciteit]]=0),"  ","   ")))</f>
        <v>0.77777777777777779</v>
      </c>
      <c r="BC122" s="4"/>
      <c r="BN122"/>
      <c r="BQ122" s="4"/>
      <c r="BR122" s="11"/>
      <c r="BS122" s="1"/>
      <c r="BU122"/>
      <c r="CF122" s="4"/>
    </row>
    <row r="123" spans="1:84" x14ac:dyDescent="0.25">
      <c r="A123" s="1" t="s">
        <v>128</v>
      </c>
      <c r="B123" s="1" t="s">
        <v>304</v>
      </c>
      <c r="C123" s="1" t="s">
        <v>420</v>
      </c>
      <c r="D123" s="1" t="s">
        <v>325</v>
      </c>
      <c r="E123" s="40">
        <v>45518</v>
      </c>
      <c r="F123" s="37" t="s">
        <v>302</v>
      </c>
      <c r="G123" s="4">
        <v>5</v>
      </c>
      <c r="H123" s="4">
        <v>5</v>
      </c>
      <c r="I123" s="4">
        <v>0</v>
      </c>
      <c r="J123" s="4">
        <v>0</v>
      </c>
      <c r="K123" s="4">
        <v>0</v>
      </c>
      <c r="L123" s="4">
        <v>0</v>
      </c>
      <c r="M123" s="4">
        <v>0</v>
      </c>
      <c r="N123" s="4">
        <v>0</v>
      </c>
      <c r="O123" s="4">
        <v>0</v>
      </c>
      <c r="P123" s="4">
        <v>1</v>
      </c>
      <c r="Q123" s="4">
        <v>0</v>
      </c>
      <c r="R123" s="4">
        <v>1</v>
      </c>
      <c r="S123" s="4">
        <v>0</v>
      </c>
      <c r="T123" s="4">
        <v>0</v>
      </c>
      <c r="U123" s="4">
        <v>0</v>
      </c>
      <c r="V123" s="4">
        <v>0</v>
      </c>
      <c r="W123" s="4">
        <v>0</v>
      </c>
      <c r="X12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123" s="4">
        <f>Tabel1[[#This Row],[Totale openbare capaciteit]]+Tabel1[[#This Row],[Totale doelgroep capaciteit]]+Tabel1[[#This Row],[Cap - Informeel]]</f>
        <v>10</v>
      </c>
      <c r="Z123" s="29">
        <v>5</v>
      </c>
      <c r="AA123" s="29">
        <v>6</v>
      </c>
      <c r="AB123" s="30"/>
      <c r="AC123" s="30"/>
      <c r="AD123" s="30"/>
      <c r="AE123" s="30"/>
      <c r="AF123" s="30"/>
      <c r="AG123" s="30"/>
      <c r="AH123" s="4">
        <f>SUM(Tabel1[[#This Row],[Bez - Gehandicapten algemeen]:[Bez - Overig gereserveerd]])</f>
        <v>0</v>
      </c>
      <c r="AI123" s="29">
        <v>2</v>
      </c>
      <c r="AJ123" s="35"/>
      <c r="AK123" s="35"/>
      <c r="AL123" s="31"/>
      <c r="AM123" s="22">
        <f>SUM(Tabel1[[#This Row],[Bez - fout, canadees]:[Bez - fout, anders]])</f>
        <v>0</v>
      </c>
      <c r="AN123" s="30"/>
      <c r="AO123" s="30"/>
      <c r="AP123" s="30"/>
      <c r="AQ123" s="30"/>
      <c r="AR123" s="22">
        <f>SUM(Tabel1[[#This Row],[Bez - Obstakel, openbaar]:[Bez - Obstakel, doelgroep]])</f>
        <v>0</v>
      </c>
      <c r="AS123" s="28"/>
      <c r="AT123" s="28"/>
      <c r="AU123" s="1" t="s">
        <v>402</v>
      </c>
      <c r="AV123" s="13">
        <f>SUM(Tabel1[[#This Row],[Bez - doelgroep totaal]]+Tabel1[[#This Row],[Bez - Openbaar]]+Tabel1[[#This Row],[Bez - Foutparkeerders]]+Tabel1[[#This Row],[Bez - Obstakels]]+Tabel1[[#This Row],[Bez - Informeel]])</f>
        <v>11</v>
      </c>
      <c r="AW12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23" s="8">
        <f>IF(OR(Tabel1[[#This Row],[Situatie tijdens meetmoment]]="wegwerkzaamheden",Tabel1[[#This Row],[Situatie tijdens meetmoment]]="niet bereikbaar")," ",IFERROR((Tabel1[[#This Row],[Bez - Privaat]])/Tabel1[[#This Row],[Cap - Privaat]],IF( AND((Tabel1[[#This Row],[Bez - Privaat]])&gt;0,Tabel1[[#This Row],[Cap - Privaat]]=0),"  ","   ")))</f>
        <v>1</v>
      </c>
      <c r="AY12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12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2.2000000000000002</v>
      </c>
      <c r="BA12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2.2000000000000002</v>
      </c>
      <c r="BB123" s="23">
        <f>IF(OR(Tabel1[[#This Row],[Situatie tijdens meetmoment]]="wegwerkzaamheden",Tabel1[[#This Row],[Situatie tijdens meetmoment]]="niet bereikbaar")," ",IFERROR(Tabel1[[#This Row],[Totale bezetting]]/Tabel1[[#This Row],[Totale capaciteit]],IF( AND(Tabel1[[#This Row],[Totale bezetting]]&gt;0,Tabel1[[#This Row],[Totale capaciteit]]=0),"  ","   ")))</f>
        <v>1.1000000000000001</v>
      </c>
      <c r="BC123" s="4"/>
      <c r="BN123"/>
      <c r="BQ123" s="4"/>
      <c r="BR123" s="11"/>
      <c r="BS123" s="1"/>
      <c r="BU123"/>
      <c r="CF123" s="4"/>
    </row>
    <row r="124" spans="1:84" x14ac:dyDescent="0.25">
      <c r="A124" s="1" t="s">
        <v>128</v>
      </c>
      <c r="B124" s="1" t="s">
        <v>304</v>
      </c>
      <c r="C124" s="1" t="s">
        <v>420</v>
      </c>
      <c r="D124" s="1" t="s">
        <v>325</v>
      </c>
      <c r="E124" s="40">
        <v>45521</v>
      </c>
      <c r="F124" s="37" t="s">
        <v>303</v>
      </c>
      <c r="G124" s="4">
        <v>5</v>
      </c>
      <c r="H124" s="4">
        <v>5</v>
      </c>
      <c r="I124" s="4">
        <v>0</v>
      </c>
      <c r="J124" s="4">
        <v>0</v>
      </c>
      <c r="K124" s="4">
        <v>0</v>
      </c>
      <c r="L124" s="4">
        <v>0</v>
      </c>
      <c r="M124" s="4">
        <v>0</v>
      </c>
      <c r="N124" s="4">
        <v>0</v>
      </c>
      <c r="O124" s="4">
        <v>0</v>
      </c>
      <c r="P124" s="4">
        <v>1</v>
      </c>
      <c r="Q124" s="4">
        <v>0</v>
      </c>
      <c r="R124" s="4">
        <v>1</v>
      </c>
      <c r="S124" s="4">
        <v>0</v>
      </c>
      <c r="T124" s="4">
        <v>0</v>
      </c>
      <c r="U124" s="4">
        <v>0</v>
      </c>
      <c r="V124" s="4">
        <v>0</v>
      </c>
      <c r="W124" s="4">
        <v>0</v>
      </c>
      <c r="X12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124" s="4">
        <f>Tabel1[[#This Row],[Totale openbare capaciteit]]+Tabel1[[#This Row],[Totale doelgroep capaciteit]]+Tabel1[[#This Row],[Cap - Informeel]]</f>
        <v>10</v>
      </c>
      <c r="Z124" s="29">
        <v>5</v>
      </c>
      <c r="AA124" s="30">
        <v>4</v>
      </c>
      <c r="AB124" s="30"/>
      <c r="AC124" s="30"/>
      <c r="AD124" s="30"/>
      <c r="AE124" s="30"/>
      <c r="AF124" s="30"/>
      <c r="AG124" s="30"/>
      <c r="AH124" s="4">
        <f>SUM(Tabel1[[#This Row],[Bez - Gehandicapten algemeen]:[Bez - Overig gereserveerd]])</f>
        <v>0</v>
      </c>
      <c r="AI124" s="29">
        <v>1</v>
      </c>
      <c r="AJ124" s="35"/>
      <c r="AK124" s="35"/>
      <c r="AL124" s="31"/>
      <c r="AM124" s="22">
        <f>SUM(Tabel1[[#This Row],[Bez - fout, canadees]:[Bez - fout, anders]])</f>
        <v>0</v>
      </c>
      <c r="AN124" s="30"/>
      <c r="AO124" s="30"/>
      <c r="AP124" s="30"/>
      <c r="AQ124" s="30"/>
      <c r="AR124" s="22">
        <f>SUM(Tabel1[[#This Row],[Bez - Obstakel, openbaar]:[Bez - Obstakel, doelgroep]])</f>
        <v>0</v>
      </c>
      <c r="AS124" s="28"/>
      <c r="AT124" s="28"/>
      <c r="AU124" s="1"/>
      <c r="AV124" s="13">
        <f>SUM(Tabel1[[#This Row],[Bez - doelgroep totaal]]+Tabel1[[#This Row],[Bez - Openbaar]]+Tabel1[[#This Row],[Bez - Foutparkeerders]]+Tabel1[[#This Row],[Bez - Obstakels]]+Tabel1[[#This Row],[Bez - Informeel]])</f>
        <v>9</v>
      </c>
      <c r="AW12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24" s="8">
        <f>IF(OR(Tabel1[[#This Row],[Situatie tijdens meetmoment]]="wegwerkzaamheden",Tabel1[[#This Row],[Situatie tijdens meetmoment]]="niet bereikbaar")," ",IFERROR((Tabel1[[#This Row],[Bez - Privaat]])/Tabel1[[#This Row],[Cap - Privaat]],IF( AND((Tabel1[[#This Row],[Bez - Privaat]])&gt;0,Tabel1[[#This Row],[Cap - Privaat]]=0),"  ","   ")))</f>
        <v>0.5</v>
      </c>
      <c r="AY12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12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1.8</v>
      </c>
      <c r="BA12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1.8</v>
      </c>
      <c r="BB124" s="23">
        <f>IF(OR(Tabel1[[#This Row],[Situatie tijdens meetmoment]]="wegwerkzaamheden",Tabel1[[#This Row],[Situatie tijdens meetmoment]]="niet bereikbaar")," ",IFERROR(Tabel1[[#This Row],[Totale bezetting]]/Tabel1[[#This Row],[Totale capaciteit]],IF( AND(Tabel1[[#This Row],[Totale bezetting]]&gt;0,Tabel1[[#This Row],[Totale capaciteit]]=0),"  ","   ")))</f>
        <v>0.9</v>
      </c>
      <c r="BC124" s="4"/>
      <c r="BN124"/>
      <c r="BQ124" s="4"/>
      <c r="BR124" s="11"/>
      <c r="BS124" s="1"/>
      <c r="BU124"/>
      <c r="CF124" s="4"/>
    </row>
    <row r="125" spans="1:84" x14ac:dyDescent="0.25">
      <c r="A125" s="1" t="s">
        <v>129</v>
      </c>
      <c r="B125" s="1" t="s">
        <v>304</v>
      </c>
      <c r="C125" s="1" t="s">
        <v>418</v>
      </c>
      <c r="D125" s="1" t="s">
        <v>332</v>
      </c>
      <c r="E125" s="40">
        <v>45518</v>
      </c>
      <c r="F125" s="37" t="s">
        <v>302</v>
      </c>
      <c r="G125" s="4">
        <v>1</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25" s="4">
        <f>Tabel1[[#This Row],[Totale openbare capaciteit]]+Tabel1[[#This Row],[Totale doelgroep capaciteit]]+Tabel1[[#This Row],[Cap - Informeel]]</f>
        <v>1</v>
      </c>
      <c r="Z125" s="30"/>
      <c r="AA125" s="30"/>
      <c r="AB125" s="30"/>
      <c r="AC125" s="30"/>
      <c r="AD125" s="30"/>
      <c r="AE125" s="30"/>
      <c r="AF125" s="30"/>
      <c r="AG125" s="30"/>
      <c r="AH125" s="4">
        <f>SUM(Tabel1[[#This Row],[Bez - Gehandicapten algemeen]:[Bez - Overig gereserveerd]])</f>
        <v>0</v>
      </c>
      <c r="AI125" s="30"/>
      <c r="AJ125" s="35"/>
      <c r="AK125" s="35"/>
      <c r="AL125" s="31"/>
      <c r="AM125" s="22">
        <f>SUM(Tabel1[[#This Row],[Bez - fout, canadees]:[Bez - fout, anders]])</f>
        <v>0</v>
      </c>
      <c r="AN125" s="30"/>
      <c r="AO125" s="30"/>
      <c r="AP125" s="30"/>
      <c r="AQ125" s="30"/>
      <c r="AR125" s="22">
        <f>SUM(Tabel1[[#This Row],[Bez - Obstakel, openbaar]:[Bez - Obstakel, doelgroep]])</f>
        <v>0</v>
      </c>
      <c r="AS125" s="28"/>
      <c r="AT125" s="28"/>
      <c r="AU125" s="1"/>
      <c r="AV125" s="13">
        <f>SUM(Tabel1[[#This Row],[Bez - doelgroep totaal]]+Tabel1[[#This Row],[Bez - Openbaar]]+Tabel1[[#This Row],[Bez - Foutparkeerders]]+Tabel1[[#This Row],[Bez - Obstakels]]+Tabel1[[#This Row],[Bez - Informeel]])</f>
        <v>0</v>
      </c>
      <c r="AW12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2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2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12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v>
      </c>
      <c r="BA12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125" s="23">
        <f>IF(OR(Tabel1[[#This Row],[Situatie tijdens meetmoment]]="wegwerkzaamheden",Tabel1[[#This Row],[Situatie tijdens meetmoment]]="niet bereikbaar")," ",IFERROR(Tabel1[[#This Row],[Totale bezetting]]/Tabel1[[#This Row],[Totale capaciteit]],IF( AND(Tabel1[[#This Row],[Totale bezetting]]&gt;0,Tabel1[[#This Row],[Totale capaciteit]]=0),"  ","   ")))</f>
        <v>0</v>
      </c>
      <c r="BC125" s="4"/>
      <c r="BN125"/>
      <c r="BQ125" s="4"/>
      <c r="BR125" s="11"/>
      <c r="BS125" s="1"/>
      <c r="BU125"/>
      <c r="CF125" s="4"/>
    </row>
    <row r="126" spans="1:84" x14ac:dyDescent="0.25">
      <c r="A126" s="1" t="s">
        <v>129</v>
      </c>
      <c r="B126" s="1" t="s">
        <v>304</v>
      </c>
      <c r="C126" s="1" t="s">
        <v>418</v>
      </c>
      <c r="D126" s="1" t="s">
        <v>332</v>
      </c>
      <c r="E126" s="40">
        <v>45521</v>
      </c>
      <c r="F126" s="37" t="s">
        <v>303</v>
      </c>
      <c r="G126" s="4">
        <v>1</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26" s="4">
        <f>Tabel1[[#This Row],[Totale openbare capaciteit]]+Tabel1[[#This Row],[Totale doelgroep capaciteit]]+Tabel1[[#This Row],[Cap - Informeel]]</f>
        <v>1</v>
      </c>
      <c r="Z126" s="30"/>
      <c r="AA126" s="30"/>
      <c r="AB126" s="30"/>
      <c r="AC126" s="30"/>
      <c r="AD126" s="30"/>
      <c r="AE126" s="30"/>
      <c r="AF126" s="30"/>
      <c r="AG126" s="30"/>
      <c r="AH126" s="4">
        <f>SUM(Tabel1[[#This Row],[Bez - Gehandicapten algemeen]:[Bez - Overig gereserveerd]])</f>
        <v>0</v>
      </c>
      <c r="AI126" s="30"/>
      <c r="AJ126" s="35"/>
      <c r="AK126" s="35"/>
      <c r="AL126" s="31"/>
      <c r="AM126" s="22">
        <f>SUM(Tabel1[[#This Row],[Bez - fout, canadees]:[Bez - fout, anders]])</f>
        <v>0</v>
      </c>
      <c r="AN126" s="30"/>
      <c r="AO126" s="30"/>
      <c r="AP126" s="30"/>
      <c r="AQ126" s="30"/>
      <c r="AR126" s="22">
        <f>SUM(Tabel1[[#This Row],[Bez - Obstakel, openbaar]:[Bez - Obstakel, doelgroep]])</f>
        <v>0</v>
      </c>
      <c r="AS126" s="28"/>
      <c r="AT126" s="28"/>
      <c r="AU126" s="1"/>
      <c r="AV126" s="13">
        <f>SUM(Tabel1[[#This Row],[Bez - doelgroep totaal]]+Tabel1[[#This Row],[Bez - Openbaar]]+Tabel1[[#This Row],[Bez - Foutparkeerders]]+Tabel1[[#This Row],[Bez - Obstakels]]+Tabel1[[#This Row],[Bez - Informeel]])</f>
        <v>0</v>
      </c>
      <c r="AW12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2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2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12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v>
      </c>
      <c r="BA12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126" s="23">
        <f>IF(OR(Tabel1[[#This Row],[Situatie tijdens meetmoment]]="wegwerkzaamheden",Tabel1[[#This Row],[Situatie tijdens meetmoment]]="niet bereikbaar")," ",IFERROR(Tabel1[[#This Row],[Totale bezetting]]/Tabel1[[#This Row],[Totale capaciteit]],IF( AND(Tabel1[[#This Row],[Totale bezetting]]&gt;0,Tabel1[[#This Row],[Totale capaciteit]]=0),"  ","   ")))</f>
        <v>0</v>
      </c>
      <c r="BC126" s="4"/>
      <c r="BN126"/>
      <c r="BQ126" s="4"/>
      <c r="BR126" s="11"/>
      <c r="BS126" s="1"/>
      <c r="BU126"/>
      <c r="CF126" s="4"/>
    </row>
    <row r="127" spans="1:84" x14ac:dyDescent="0.25">
      <c r="A127" s="1" t="s">
        <v>130</v>
      </c>
      <c r="B127" s="1" t="s">
        <v>304</v>
      </c>
      <c r="C127" s="1" t="s">
        <v>420</v>
      </c>
      <c r="D127" s="1" t="s">
        <v>330</v>
      </c>
      <c r="E127" s="40">
        <v>45518</v>
      </c>
      <c r="F127" s="37" t="s">
        <v>302</v>
      </c>
      <c r="G127" s="4">
        <v>4</v>
      </c>
      <c r="H127" s="4">
        <v>23</v>
      </c>
      <c r="I127" s="4">
        <v>0</v>
      </c>
      <c r="J127" s="4">
        <v>0</v>
      </c>
      <c r="K127" s="4">
        <v>0</v>
      </c>
      <c r="L127" s="4">
        <v>0</v>
      </c>
      <c r="M127" s="4">
        <v>0</v>
      </c>
      <c r="N127" s="4">
        <v>0</v>
      </c>
      <c r="O127" s="4">
        <v>0</v>
      </c>
      <c r="P127" s="4">
        <v>2</v>
      </c>
      <c r="Q127" s="4">
        <v>1</v>
      </c>
      <c r="R127" s="4">
        <v>0</v>
      </c>
      <c r="S127" s="4">
        <v>0</v>
      </c>
      <c r="T127" s="4">
        <v>0</v>
      </c>
      <c r="U127" s="4">
        <v>0</v>
      </c>
      <c r="V127" s="4">
        <v>0</v>
      </c>
      <c r="W127" s="4">
        <v>0</v>
      </c>
      <c r="X12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127" s="4">
        <f>Tabel1[[#This Row],[Totale openbare capaciteit]]+Tabel1[[#This Row],[Totale doelgroep capaciteit]]+Tabel1[[#This Row],[Cap - Informeel]]</f>
        <v>27</v>
      </c>
      <c r="Z127" s="29">
        <v>1</v>
      </c>
      <c r="AA127" s="29">
        <v>18</v>
      </c>
      <c r="AB127" s="30"/>
      <c r="AC127" s="30"/>
      <c r="AD127" s="30"/>
      <c r="AE127" s="30"/>
      <c r="AF127" s="30"/>
      <c r="AG127" s="30"/>
      <c r="AH127" s="4">
        <f>SUM(Tabel1[[#This Row],[Bez - Gehandicapten algemeen]:[Bez - Overig gereserveerd]])</f>
        <v>0</v>
      </c>
      <c r="AI127" s="29">
        <v>3</v>
      </c>
      <c r="AJ127" s="35"/>
      <c r="AK127" s="35"/>
      <c r="AL127" s="31"/>
      <c r="AM127" s="22">
        <f>SUM(Tabel1[[#This Row],[Bez - fout, canadees]:[Bez - fout, anders]])</f>
        <v>0</v>
      </c>
      <c r="AN127" s="30"/>
      <c r="AO127" s="30"/>
      <c r="AP127" s="30"/>
      <c r="AQ127" s="30"/>
      <c r="AR127" s="22">
        <f>SUM(Tabel1[[#This Row],[Bez - Obstakel, openbaar]:[Bez - Obstakel, doelgroep]])</f>
        <v>0</v>
      </c>
      <c r="AS127" s="28"/>
      <c r="AT127" s="28"/>
      <c r="AU127" s="1"/>
      <c r="AV127" s="13">
        <f>SUM(Tabel1[[#This Row],[Bez - doelgroep totaal]]+Tabel1[[#This Row],[Bez - Openbaar]]+Tabel1[[#This Row],[Bez - Foutparkeerders]]+Tabel1[[#This Row],[Bez - Obstakels]]+Tabel1[[#This Row],[Bez - Informeel]])</f>
        <v>19</v>
      </c>
      <c r="AW12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27" s="8">
        <f>IF(OR(Tabel1[[#This Row],[Situatie tijdens meetmoment]]="wegwerkzaamheden",Tabel1[[#This Row],[Situatie tijdens meetmoment]]="niet bereikbaar")," ",IFERROR((Tabel1[[#This Row],[Bez - Privaat]])/Tabel1[[#This Row],[Cap - Privaat]],IF( AND((Tabel1[[#This Row],[Bez - Privaat]])&gt;0,Tabel1[[#This Row],[Cap - Privaat]]=0),"  ","   ")))</f>
        <v>0.75</v>
      </c>
      <c r="AY12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0.25</v>
      </c>
      <c r="AZ12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4.75</v>
      </c>
      <c r="BA12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4.75</v>
      </c>
      <c r="BB127" s="23">
        <f>IF(OR(Tabel1[[#This Row],[Situatie tijdens meetmoment]]="wegwerkzaamheden",Tabel1[[#This Row],[Situatie tijdens meetmoment]]="niet bereikbaar")," ",IFERROR(Tabel1[[#This Row],[Totale bezetting]]/Tabel1[[#This Row],[Totale capaciteit]],IF( AND(Tabel1[[#This Row],[Totale bezetting]]&gt;0,Tabel1[[#This Row],[Totale capaciteit]]=0),"  ","   ")))</f>
        <v>0.70370370370370372</v>
      </c>
      <c r="BC127" s="4"/>
      <c r="BN127"/>
      <c r="BQ127" s="4"/>
      <c r="BR127" s="11"/>
      <c r="BS127" s="1"/>
      <c r="BU127"/>
      <c r="CF127" s="4"/>
    </row>
    <row r="128" spans="1:84" x14ac:dyDescent="0.25">
      <c r="A128" s="1" t="s">
        <v>130</v>
      </c>
      <c r="B128" s="1" t="s">
        <v>304</v>
      </c>
      <c r="C128" s="1" t="s">
        <v>420</v>
      </c>
      <c r="D128" s="1" t="s">
        <v>330</v>
      </c>
      <c r="E128" s="40">
        <v>45521</v>
      </c>
      <c r="F128" s="37" t="s">
        <v>303</v>
      </c>
      <c r="G128" s="4">
        <v>4</v>
      </c>
      <c r="H128" s="4">
        <v>23</v>
      </c>
      <c r="I128" s="4">
        <v>0</v>
      </c>
      <c r="J128" s="4">
        <v>0</v>
      </c>
      <c r="K128" s="4">
        <v>0</v>
      </c>
      <c r="L128" s="4">
        <v>0</v>
      </c>
      <c r="M128" s="4">
        <v>0</v>
      </c>
      <c r="N128" s="4">
        <v>0</v>
      </c>
      <c r="O128" s="4">
        <v>0</v>
      </c>
      <c r="P128" s="4">
        <v>2</v>
      </c>
      <c r="Q128" s="4">
        <v>1</v>
      </c>
      <c r="R128" s="4">
        <v>0</v>
      </c>
      <c r="S128" s="4">
        <v>0</v>
      </c>
      <c r="T128" s="4">
        <v>0</v>
      </c>
      <c r="U128" s="4">
        <v>0</v>
      </c>
      <c r="V128" s="4">
        <v>0</v>
      </c>
      <c r="W128" s="4">
        <v>0</v>
      </c>
      <c r="X12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128" s="4">
        <f>Tabel1[[#This Row],[Totale openbare capaciteit]]+Tabel1[[#This Row],[Totale doelgroep capaciteit]]+Tabel1[[#This Row],[Cap - Informeel]]</f>
        <v>27</v>
      </c>
      <c r="Z128" s="29">
        <v>4</v>
      </c>
      <c r="AA128" s="30">
        <v>8</v>
      </c>
      <c r="AB128" s="30"/>
      <c r="AC128" s="30"/>
      <c r="AD128" s="30"/>
      <c r="AE128" s="30"/>
      <c r="AF128" s="30"/>
      <c r="AG128" s="30"/>
      <c r="AH128" s="4">
        <f>SUM(Tabel1[[#This Row],[Bez - Gehandicapten algemeen]:[Bez - Overig gereserveerd]])</f>
        <v>0</v>
      </c>
      <c r="AI128" s="29">
        <v>1</v>
      </c>
      <c r="AJ128" s="35"/>
      <c r="AK128" s="34">
        <v>1</v>
      </c>
      <c r="AL128" s="31" t="s">
        <v>388</v>
      </c>
      <c r="AM128" s="22">
        <f>SUM(Tabel1[[#This Row],[Bez - fout, canadees]:[Bez - fout, anders]])</f>
        <v>1</v>
      </c>
      <c r="AN128" s="30"/>
      <c r="AO128" s="30"/>
      <c r="AP128" s="30"/>
      <c r="AQ128" s="30"/>
      <c r="AR128" s="22">
        <f>SUM(Tabel1[[#This Row],[Bez - Obstakel, openbaar]:[Bez - Obstakel, doelgroep]])</f>
        <v>0</v>
      </c>
      <c r="AS128" s="28"/>
      <c r="AT128" s="28"/>
      <c r="AU128" s="1"/>
      <c r="AV128" s="13">
        <f>SUM(Tabel1[[#This Row],[Bez - doelgroep totaal]]+Tabel1[[#This Row],[Bez - Openbaar]]+Tabel1[[#This Row],[Bez - Foutparkeerders]]+Tabel1[[#This Row],[Bez - Obstakels]]+Tabel1[[#This Row],[Bez - Informeel]])</f>
        <v>13</v>
      </c>
      <c r="AW12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28" s="8">
        <f>IF(OR(Tabel1[[#This Row],[Situatie tijdens meetmoment]]="wegwerkzaamheden",Tabel1[[#This Row],[Situatie tijdens meetmoment]]="niet bereikbaar")," ",IFERROR((Tabel1[[#This Row],[Bez - Privaat]])/Tabel1[[#This Row],[Cap - Privaat]],IF( AND((Tabel1[[#This Row],[Bez - Privaat]])&gt;0,Tabel1[[#This Row],[Cap - Privaat]]=0),"  ","   ")))</f>
        <v>0.25</v>
      </c>
      <c r="AY12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12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3.25</v>
      </c>
      <c r="BA12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3.25</v>
      </c>
      <c r="BB128" s="23">
        <f>IF(OR(Tabel1[[#This Row],[Situatie tijdens meetmoment]]="wegwerkzaamheden",Tabel1[[#This Row],[Situatie tijdens meetmoment]]="niet bereikbaar")," ",IFERROR(Tabel1[[#This Row],[Totale bezetting]]/Tabel1[[#This Row],[Totale capaciteit]],IF( AND(Tabel1[[#This Row],[Totale bezetting]]&gt;0,Tabel1[[#This Row],[Totale capaciteit]]=0),"  ","   ")))</f>
        <v>0.48148148148148145</v>
      </c>
      <c r="BC128" s="4"/>
      <c r="BN128"/>
      <c r="BQ128" s="4"/>
      <c r="BR128" s="11"/>
      <c r="BS128" s="1"/>
      <c r="BU128"/>
      <c r="CF128" s="4"/>
    </row>
    <row r="129" spans="1:84" x14ac:dyDescent="0.25">
      <c r="A129" s="1" t="s">
        <v>131</v>
      </c>
      <c r="B129" s="1" t="s">
        <v>304</v>
      </c>
      <c r="C129" s="1" t="s">
        <v>420</v>
      </c>
      <c r="D129" s="1" t="s">
        <v>333</v>
      </c>
      <c r="E129" s="40">
        <v>45518</v>
      </c>
      <c r="F129" s="37" t="s">
        <v>302</v>
      </c>
      <c r="G129" s="4">
        <v>15</v>
      </c>
      <c r="H129" s="4">
        <v>3</v>
      </c>
      <c r="I129" s="4">
        <v>0</v>
      </c>
      <c r="J129" s="4">
        <v>0</v>
      </c>
      <c r="K129" s="4">
        <v>0</v>
      </c>
      <c r="L129" s="4">
        <v>0</v>
      </c>
      <c r="M129" s="4">
        <v>0</v>
      </c>
      <c r="N129" s="4">
        <v>0</v>
      </c>
      <c r="O129" s="4">
        <v>0</v>
      </c>
      <c r="P129" s="4">
        <v>0</v>
      </c>
      <c r="Q129" s="4">
        <v>0</v>
      </c>
      <c r="R129" s="4">
        <v>0</v>
      </c>
      <c r="S129" s="4">
        <v>0</v>
      </c>
      <c r="T129" s="4">
        <v>0</v>
      </c>
      <c r="U129" s="4">
        <v>0</v>
      </c>
      <c r="V129" s="4">
        <v>0</v>
      </c>
      <c r="W129" s="4">
        <v>0</v>
      </c>
      <c r="X12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29" s="4">
        <f>Tabel1[[#This Row],[Totale openbare capaciteit]]+Tabel1[[#This Row],[Totale doelgroep capaciteit]]+Tabel1[[#This Row],[Cap - Informeel]]</f>
        <v>18</v>
      </c>
      <c r="Z129" s="29">
        <v>10</v>
      </c>
      <c r="AA129" s="29">
        <v>3</v>
      </c>
      <c r="AB129" s="30"/>
      <c r="AC129" s="30"/>
      <c r="AD129" s="30"/>
      <c r="AE129" s="30"/>
      <c r="AF129" s="30"/>
      <c r="AG129" s="30"/>
      <c r="AH129" s="4">
        <f>SUM(Tabel1[[#This Row],[Bez - Gehandicapten algemeen]:[Bez - Overig gereserveerd]])</f>
        <v>0</v>
      </c>
      <c r="AI129" s="30"/>
      <c r="AJ129" s="35"/>
      <c r="AK129" s="35"/>
      <c r="AL129" s="31"/>
      <c r="AM129" s="22">
        <f>SUM(Tabel1[[#This Row],[Bez - fout, canadees]:[Bez - fout, anders]])</f>
        <v>0</v>
      </c>
      <c r="AN129" s="30"/>
      <c r="AO129" s="30"/>
      <c r="AP129" s="30"/>
      <c r="AQ129" s="30"/>
      <c r="AR129" s="22">
        <f>SUM(Tabel1[[#This Row],[Bez - Obstakel, openbaar]:[Bez - Obstakel, doelgroep]])</f>
        <v>0</v>
      </c>
      <c r="AS129" s="28"/>
      <c r="AT129" s="28"/>
      <c r="AU129" s="1"/>
      <c r="AV129" s="13">
        <f>SUM(Tabel1[[#This Row],[Bez - doelgroep totaal]]+Tabel1[[#This Row],[Bez - Openbaar]]+Tabel1[[#This Row],[Bez - Foutparkeerders]]+Tabel1[[#This Row],[Bez - Obstakels]]+Tabel1[[#This Row],[Bez - Informeel]])</f>
        <v>13</v>
      </c>
      <c r="AW12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29"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2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0.66666666666666663</v>
      </c>
      <c r="AZ12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0.8666666666666667</v>
      </c>
      <c r="BA12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0.8666666666666667</v>
      </c>
      <c r="BB129" s="23">
        <f>IF(OR(Tabel1[[#This Row],[Situatie tijdens meetmoment]]="wegwerkzaamheden",Tabel1[[#This Row],[Situatie tijdens meetmoment]]="niet bereikbaar")," ",IFERROR(Tabel1[[#This Row],[Totale bezetting]]/Tabel1[[#This Row],[Totale capaciteit]],IF( AND(Tabel1[[#This Row],[Totale bezetting]]&gt;0,Tabel1[[#This Row],[Totale capaciteit]]=0),"  ","   ")))</f>
        <v>0.72222222222222221</v>
      </c>
      <c r="BC129" s="4"/>
      <c r="BN129"/>
      <c r="BQ129" s="4"/>
      <c r="BR129" s="11"/>
      <c r="BS129" s="1"/>
      <c r="BU129"/>
      <c r="CF129" s="4"/>
    </row>
    <row r="130" spans="1:84" x14ac:dyDescent="0.25">
      <c r="A130" s="1" t="s">
        <v>131</v>
      </c>
      <c r="B130" s="1" t="s">
        <v>304</v>
      </c>
      <c r="C130" s="1" t="s">
        <v>420</v>
      </c>
      <c r="D130" s="1" t="s">
        <v>333</v>
      </c>
      <c r="E130" s="40">
        <v>45521</v>
      </c>
      <c r="F130" s="37" t="s">
        <v>303</v>
      </c>
      <c r="G130" s="4">
        <v>15</v>
      </c>
      <c r="H130" s="4">
        <v>3</v>
      </c>
      <c r="I130" s="4">
        <v>0</v>
      </c>
      <c r="J130" s="4">
        <v>0</v>
      </c>
      <c r="K130" s="4">
        <v>0</v>
      </c>
      <c r="L130" s="4">
        <v>0</v>
      </c>
      <c r="M130" s="4">
        <v>0</v>
      </c>
      <c r="N130" s="4">
        <v>0</v>
      </c>
      <c r="O130" s="4">
        <v>0</v>
      </c>
      <c r="P130" s="4">
        <v>0</v>
      </c>
      <c r="Q130" s="4">
        <v>0</v>
      </c>
      <c r="R130" s="4">
        <v>0</v>
      </c>
      <c r="S130" s="4">
        <v>0</v>
      </c>
      <c r="T130" s="4">
        <v>0</v>
      </c>
      <c r="U130" s="4">
        <v>0</v>
      </c>
      <c r="V130" s="4">
        <v>0</v>
      </c>
      <c r="W130" s="4">
        <v>0</v>
      </c>
      <c r="X13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30" s="4">
        <f>Tabel1[[#This Row],[Totale openbare capaciteit]]+Tabel1[[#This Row],[Totale doelgroep capaciteit]]+Tabel1[[#This Row],[Cap - Informeel]]</f>
        <v>18</v>
      </c>
      <c r="Z130" s="29">
        <v>15</v>
      </c>
      <c r="AA130" s="30">
        <v>5</v>
      </c>
      <c r="AB130" s="30"/>
      <c r="AC130" s="30"/>
      <c r="AD130" s="30"/>
      <c r="AE130" s="30"/>
      <c r="AF130" s="30"/>
      <c r="AG130" s="30"/>
      <c r="AH130" s="4">
        <f>SUM(Tabel1[[#This Row],[Bez - Gehandicapten algemeen]:[Bez - Overig gereserveerd]])</f>
        <v>0</v>
      </c>
      <c r="AI130" s="30"/>
      <c r="AJ130" s="35"/>
      <c r="AK130" s="35"/>
      <c r="AL130" s="31"/>
      <c r="AM130" s="22">
        <f>SUM(Tabel1[[#This Row],[Bez - fout, canadees]:[Bez - fout, anders]])</f>
        <v>0</v>
      </c>
      <c r="AN130" s="30"/>
      <c r="AO130" s="30"/>
      <c r="AP130" s="30"/>
      <c r="AQ130" s="30"/>
      <c r="AR130" s="22">
        <f>SUM(Tabel1[[#This Row],[Bez - Obstakel, openbaar]:[Bez - Obstakel, doelgroep]])</f>
        <v>0</v>
      </c>
      <c r="AS130" s="28"/>
      <c r="AT130" s="28"/>
      <c r="AU130" s="1" t="s">
        <v>402</v>
      </c>
      <c r="AV130" s="13">
        <f>SUM(Tabel1[[#This Row],[Bez - doelgroep totaal]]+Tabel1[[#This Row],[Bez - Openbaar]]+Tabel1[[#This Row],[Bez - Foutparkeerders]]+Tabel1[[#This Row],[Bez - Obstakels]]+Tabel1[[#This Row],[Bez - Informeel]])</f>
        <v>20</v>
      </c>
      <c r="AW13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30"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3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13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1.3333333333333333</v>
      </c>
      <c r="BA13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1.3333333333333333</v>
      </c>
      <c r="BB130" s="23">
        <f>IF(OR(Tabel1[[#This Row],[Situatie tijdens meetmoment]]="wegwerkzaamheden",Tabel1[[#This Row],[Situatie tijdens meetmoment]]="niet bereikbaar")," ",IFERROR(Tabel1[[#This Row],[Totale bezetting]]/Tabel1[[#This Row],[Totale capaciteit]],IF( AND(Tabel1[[#This Row],[Totale bezetting]]&gt;0,Tabel1[[#This Row],[Totale capaciteit]]=0),"  ","   ")))</f>
        <v>1.1111111111111112</v>
      </c>
      <c r="BC130" s="4"/>
      <c r="BN130"/>
      <c r="BQ130" s="4"/>
      <c r="BR130" s="11"/>
      <c r="BS130" s="1"/>
      <c r="BU130"/>
      <c r="CF130" s="4"/>
    </row>
    <row r="131" spans="1:84" x14ac:dyDescent="0.25">
      <c r="A131" s="1" t="s">
        <v>132</v>
      </c>
      <c r="B131" s="1" t="s">
        <v>304</v>
      </c>
      <c r="C131" s="1" t="s">
        <v>418</v>
      </c>
      <c r="D131" s="1" t="s">
        <v>334</v>
      </c>
      <c r="E131" s="40">
        <v>45518</v>
      </c>
      <c r="F131" s="37" t="s">
        <v>302</v>
      </c>
      <c r="G131" s="4">
        <v>60</v>
      </c>
      <c r="H131" s="4">
        <v>0</v>
      </c>
      <c r="I131" s="4">
        <v>0</v>
      </c>
      <c r="J131" s="4">
        <v>0</v>
      </c>
      <c r="K131" s="4">
        <v>0</v>
      </c>
      <c r="L131" s="4">
        <v>0</v>
      </c>
      <c r="M131" s="4">
        <v>0</v>
      </c>
      <c r="N131" s="4">
        <v>6</v>
      </c>
      <c r="O131" s="4">
        <v>6</v>
      </c>
      <c r="P131" s="4">
        <v>0</v>
      </c>
      <c r="Q131" s="4">
        <v>0</v>
      </c>
      <c r="R131" s="4">
        <v>0</v>
      </c>
      <c r="S131" s="4">
        <v>0</v>
      </c>
      <c r="T131" s="4">
        <v>0</v>
      </c>
      <c r="U131" s="4">
        <v>0</v>
      </c>
      <c r="V131" s="4">
        <v>0</v>
      </c>
      <c r="W131" s="4">
        <v>0</v>
      </c>
      <c r="X13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31" s="4">
        <f>Tabel1[[#This Row],[Totale openbare capaciteit]]+Tabel1[[#This Row],[Totale doelgroep capaciteit]]+Tabel1[[#This Row],[Cap - Informeel]]</f>
        <v>66</v>
      </c>
      <c r="Z131" s="29">
        <v>3</v>
      </c>
      <c r="AA131" s="30"/>
      <c r="AB131" s="30"/>
      <c r="AC131" s="30"/>
      <c r="AD131" s="30"/>
      <c r="AE131" s="30"/>
      <c r="AF131" s="30"/>
      <c r="AG131" s="30"/>
      <c r="AH131" s="4">
        <f>SUM(Tabel1[[#This Row],[Bez - Gehandicapten algemeen]:[Bez - Overig gereserveerd]])</f>
        <v>0</v>
      </c>
      <c r="AI131" s="30"/>
      <c r="AJ131" s="35"/>
      <c r="AK131" s="35"/>
      <c r="AL131" s="31"/>
      <c r="AM131" s="22">
        <f>SUM(Tabel1[[#This Row],[Bez - fout, canadees]:[Bez - fout, anders]])</f>
        <v>0</v>
      </c>
      <c r="AN131" s="30"/>
      <c r="AO131" s="30"/>
      <c r="AP131" s="30"/>
      <c r="AQ131" s="30"/>
      <c r="AR131" s="22">
        <f>SUM(Tabel1[[#This Row],[Bez - Obstakel, openbaar]:[Bez - Obstakel, doelgroep]])</f>
        <v>0</v>
      </c>
      <c r="AS131" s="28"/>
      <c r="AT131" s="28"/>
      <c r="AU131" s="1"/>
      <c r="AV131" s="13">
        <f>SUM(Tabel1[[#This Row],[Bez - doelgroep totaal]]+Tabel1[[#This Row],[Bez - Openbaar]]+Tabel1[[#This Row],[Bez - Foutparkeerders]]+Tabel1[[#This Row],[Bez - Obstakels]]+Tabel1[[#This Row],[Bez - Informeel]])</f>
        <v>3</v>
      </c>
      <c r="AW131"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131"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3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0.05</v>
      </c>
      <c r="AZ13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0.05</v>
      </c>
      <c r="BA13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4.5454545454545456E-2</v>
      </c>
      <c r="BB131" s="23">
        <f>IF(OR(Tabel1[[#This Row],[Situatie tijdens meetmoment]]="wegwerkzaamheden",Tabel1[[#This Row],[Situatie tijdens meetmoment]]="niet bereikbaar")," ",IFERROR(Tabel1[[#This Row],[Totale bezetting]]/Tabel1[[#This Row],[Totale capaciteit]],IF( AND(Tabel1[[#This Row],[Totale bezetting]]&gt;0,Tabel1[[#This Row],[Totale capaciteit]]=0),"  ","   ")))</f>
        <v>4.5454545454545456E-2</v>
      </c>
      <c r="BC131" s="4"/>
      <c r="BN131"/>
      <c r="BQ131" s="4"/>
      <c r="BR131" s="11"/>
      <c r="BS131" s="1"/>
      <c r="BU131"/>
      <c r="CF131" s="4"/>
    </row>
    <row r="132" spans="1:84" x14ac:dyDescent="0.25">
      <c r="A132" s="1" t="s">
        <v>132</v>
      </c>
      <c r="B132" s="1" t="s">
        <v>304</v>
      </c>
      <c r="C132" s="1" t="s">
        <v>418</v>
      </c>
      <c r="D132" s="1" t="s">
        <v>334</v>
      </c>
      <c r="E132" s="40">
        <v>45521</v>
      </c>
      <c r="F132" s="37" t="s">
        <v>303</v>
      </c>
      <c r="G132" s="4">
        <v>60</v>
      </c>
      <c r="H132" s="4">
        <v>0</v>
      </c>
      <c r="I132" s="4">
        <v>0</v>
      </c>
      <c r="J132" s="4">
        <v>0</v>
      </c>
      <c r="K132" s="4">
        <v>0</v>
      </c>
      <c r="L132" s="4">
        <v>0</v>
      </c>
      <c r="M132" s="4">
        <v>0</v>
      </c>
      <c r="N132" s="4">
        <v>6</v>
      </c>
      <c r="O132" s="4">
        <v>6</v>
      </c>
      <c r="P132" s="4">
        <v>0</v>
      </c>
      <c r="Q132" s="4">
        <v>0</v>
      </c>
      <c r="R132" s="4">
        <v>0</v>
      </c>
      <c r="S132" s="4">
        <v>0</v>
      </c>
      <c r="T132" s="4">
        <v>0</v>
      </c>
      <c r="U132" s="4">
        <v>0</v>
      </c>
      <c r="V132" s="4">
        <v>0</v>
      </c>
      <c r="W132" s="4">
        <v>0</v>
      </c>
      <c r="X13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32" s="4">
        <f>Tabel1[[#This Row],[Totale openbare capaciteit]]+Tabel1[[#This Row],[Totale doelgroep capaciteit]]+Tabel1[[#This Row],[Cap - Informeel]]</f>
        <v>66</v>
      </c>
      <c r="Z132" s="29">
        <v>38</v>
      </c>
      <c r="AA132" s="30"/>
      <c r="AB132" s="30"/>
      <c r="AC132" s="30"/>
      <c r="AD132" s="30"/>
      <c r="AE132" s="30"/>
      <c r="AF132" s="30"/>
      <c r="AG132" s="29">
        <v>3</v>
      </c>
      <c r="AH132" s="4">
        <f>SUM(Tabel1[[#This Row],[Bez - Gehandicapten algemeen]:[Bez - Overig gereserveerd]])</f>
        <v>3</v>
      </c>
      <c r="AI132" s="30"/>
      <c r="AJ132" s="35"/>
      <c r="AK132" s="35"/>
      <c r="AL132" s="31"/>
      <c r="AM132" s="22">
        <f>SUM(Tabel1[[#This Row],[Bez - fout, canadees]:[Bez - fout, anders]])</f>
        <v>0</v>
      </c>
      <c r="AN132" s="30"/>
      <c r="AO132" s="30"/>
      <c r="AP132" s="30"/>
      <c r="AQ132" s="30"/>
      <c r="AR132" s="22">
        <f>SUM(Tabel1[[#This Row],[Bez - Obstakel, openbaar]:[Bez - Obstakel, doelgroep]])</f>
        <v>0</v>
      </c>
      <c r="AS132" s="28"/>
      <c r="AT132" s="28"/>
      <c r="AU132" s="1"/>
      <c r="AV132" s="13">
        <f>SUM(Tabel1[[#This Row],[Bez - doelgroep totaal]]+Tabel1[[#This Row],[Bez - Openbaar]]+Tabel1[[#This Row],[Bez - Foutparkeerders]]+Tabel1[[#This Row],[Bez - Obstakels]]+Tabel1[[#This Row],[Bez - Informeel]])</f>
        <v>41</v>
      </c>
      <c r="AW132"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0.5</v>
      </c>
      <c r="AX13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3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0.6333333333333333</v>
      </c>
      <c r="AZ13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0.6333333333333333</v>
      </c>
      <c r="BA13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0.62121212121212122</v>
      </c>
      <c r="BB132" s="23">
        <f>IF(OR(Tabel1[[#This Row],[Situatie tijdens meetmoment]]="wegwerkzaamheden",Tabel1[[#This Row],[Situatie tijdens meetmoment]]="niet bereikbaar")," ",IFERROR(Tabel1[[#This Row],[Totale bezetting]]/Tabel1[[#This Row],[Totale capaciteit]],IF( AND(Tabel1[[#This Row],[Totale bezetting]]&gt;0,Tabel1[[#This Row],[Totale capaciteit]]=0),"  ","   ")))</f>
        <v>0.62121212121212122</v>
      </c>
      <c r="BC132" s="4"/>
      <c r="BN132"/>
      <c r="BQ132" s="4"/>
      <c r="BR132" s="11"/>
      <c r="BS132" s="1"/>
      <c r="BU132"/>
      <c r="CF132" s="4"/>
    </row>
    <row r="133" spans="1:84" x14ac:dyDescent="0.25">
      <c r="A133" s="1" t="s">
        <v>133</v>
      </c>
      <c r="B133" s="1" t="s">
        <v>304</v>
      </c>
      <c r="C133" s="1" t="s">
        <v>420</v>
      </c>
      <c r="D133" s="1" t="s">
        <v>328</v>
      </c>
      <c r="E133" s="40">
        <v>45518</v>
      </c>
      <c r="F133" s="37" t="s">
        <v>302</v>
      </c>
      <c r="G133" s="4">
        <v>0</v>
      </c>
      <c r="H133" s="4">
        <v>0</v>
      </c>
      <c r="I133" s="4">
        <v>0</v>
      </c>
      <c r="J133" s="4">
        <v>0</v>
      </c>
      <c r="K133" s="4">
        <v>0</v>
      </c>
      <c r="L133" s="4">
        <v>0</v>
      </c>
      <c r="M133" s="4">
        <v>0</v>
      </c>
      <c r="N133" s="4">
        <v>0</v>
      </c>
      <c r="O133" s="4">
        <v>0</v>
      </c>
      <c r="P133" s="4">
        <v>0</v>
      </c>
      <c r="Q133" s="4">
        <v>0</v>
      </c>
      <c r="R133" s="4">
        <v>1</v>
      </c>
      <c r="S133" s="4">
        <v>0</v>
      </c>
      <c r="T133" s="4">
        <v>1</v>
      </c>
      <c r="U133" s="4">
        <v>0</v>
      </c>
      <c r="V133" s="4">
        <v>0</v>
      </c>
      <c r="W133" s="4">
        <v>0</v>
      </c>
      <c r="X13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3</v>
      </c>
      <c r="Y133" s="4">
        <f>Tabel1[[#This Row],[Totale openbare capaciteit]]+Tabel1[[#This Row],[Totale doelgroep capaciteit]]+Tabel1[[#This Row],[Cap - Informeel]]</f>
        <v>0</v>
      </c>
      <c r="Z133" s="30"/>
      <c r="AA133" s="30"/>
      <c r="AB133" s="30"/>
      <c r="AC133" s="30"/>
      <c r="AD133" s="30"/>
      <c r="AE133" s="30"/>
      <c r="AF133" s="30"/>
      <c r="AG133" s="30"/>
      <c r="AH133" s="4">
        <f>SUM(Tabel1[[#This Row],[Bez - Gehandicapten algemeen]:[Bez - Overig gereserveerd]])</f>
        <v>0</v>
      </c>
      <c r="AI133" s="29">
        <v>1</v>
      </c>
      <c r="AJ133" s="35"/>
      <c r="AK133" s="34">
        <v>1</v>
      </c>
      <c r="AL133" s="31" t="s">
        <v>388</v>
      </c>
      <c r="AM133" s="22">
        <f>SUM(Tabel1[[#This Row],[Bez - fout, canadees]:[Bez - fout, anders]])</f>
        <v>1</v>
      </c>
      <c r="AN133" s="30"/>
      <c r="AO133" s="30"/>
      <c r="AP133" s="30"/>
      <c r="AQ133" s="30"/>
      <c r="AR133" s="22">
        <f>SUM(Tabel1[[#This Row],[Bez - Obstakel, openbaar]:[Bez - Obstakel, doelgroep]])</f>
        <v>0</v>
      </c>
      <c r="AS133" s="28"/>
      <c r="AT133" s="28"/>
      <c r="AU133" s="1" t="s">
        <v>401</v>
      </c>
      <c r="AV133" s="13">
        <f>SUM(Tabel1[[#This Row],[Bez - doelgroep totaal]]+Tabel1[[#This Row],[Bez - Openbaar]]+Tabel1[[#This Row],[Bez - Foutparkeerders]]+Tabel1[[#This Row],[Bez - Obstakels]]+Tabel1[[#This Row],[Bez - Informeel]])</f>
        <v>1</v>
      </c>
      <c r="AW13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33" s="8">
        <f>IF(OR(Tabel1[[#This Row],[Situatie tijdens meetmoment]]="wegwerkzaamheden",Tabel1[[#This Row],[Situatie tijdens meetmoment]]="niet bereikbaar")," ",IFERROR((Tabel1[[#This Row],[Bez - Privaat]])/Tabel1[[#This Row],[Cap - Privaat]],IF( AND((Tabel1[[#This Row],[Bez - Privaat]])&gt;0,Tabel1[[#This Row],[Cap - Privaat]]=0),"  ","   ")))</f>
        <v>0.33333333333333331</v>
      </c>
      <c r="AY133"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33"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33"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33"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133" s="4"/>
      <c r="BN133"/>
      <c r="BQ133" s="4"/>
      <c r="BR133" s="11"/>
      <c r="BS133" s="1"/>
      <c r="BU133"/>
      <c r="CF133" s="4"/>
    </row>
    <row r="134" spans="1:84" x14ac:dyDescent="0.25">
      <c r="A134" s="1" t="s">
        <v>133</v>
      </c>
      <c r="B134" s="1" t="s">
        <v>304</v>
      </c>
      <c r="C134" s="1" t="s">
        <v>420</v>
      </c>
      <c r="D134" s="1" t="s">
        <v>328</v>
      </c>
      <c r="E134" s="40">
        <v>45521</v>
      </c>
      <c r="F134" s="37" t="s">
        <v>303</v>
      </c>
      <c r="G134" s="4">
        <v>0</v>
      </c>
      <c r="H134" s="4">
        <v>0</v>
      </c>
      <c r="I134" s="4">
        <v>0</v>
      </c>
      <c r="J134" s="4">
        <v>0</v>
      </c>
      <c r="K134" s="4">
        <v>0</v>
      </c>
      <c r="L134" s="4">
        <v>0</v>
      </c>
      <c r="M134" s="4">
        <v>0</v>
      </c>
      <c r="N134" s="4">
        <v>0</v>
      </c>
      <c r="O134" s="4">
        <v>0</v>
      </c>
      <c r="P134" s="4">
        <v>0</v>
      </c>
      <c r="Q134" s="4">
        <v>0</v>
      </c>
      <c r="R134" s="4">
        <v>1</v>
      </c>
      <c r="S134" s="4">
        <v>0</v>
      </c>
      <c r="T134" s="4">
        <v>1</v>
      </c>
      <c r="U134" s="4">
        <v>0</v>
      </c>
      <c r="V134" s="4">
        <v>0</v>
      </c>
      <c r="W134" s="4">
        <v>0</v>
      </c>
      <c r="X13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3</v>
      </c>
      <c r="Y134" s="4">
        <f>Tabel1[[#This Row],[Totale openbare capaciteit]]+Tabel1[[#This Row],[Totale doelgroep capaciteit]]+Tabel1[[#This Row],[Cap - Informeel]]</f>
        <v>0</v>
      </c>
      <c r="Z134" s="30"/>
      <c r="AA134" s="30"/>
      <c r="AB134" s="30"/>
      <c r="AC134" s="30"/>
      <c r="AD134" s="30"/>
      <c r="AE134" s="30"/>
      <c r="AF134" s="30"/>
      <c r="AG134" s="30"/>
      <c r="AH134" s="4">
        <f>SUM(Tabel1[[#This Row],[Bez - Gehandicapten algemeen]:[Bez - Overig gereserveerd]])</f>
        <v>0</v>
      </c>
      <c r="AI134" s="29">
        <v>1</v>
      </c>
      <c r="AJ134" s="35"/>
      <c r="AK134" s="35"/>
      <c r="AL134" s="31"/>
      <c r="AM134" s="22">
        <f>SUM(Tabel1[[#This Row],[Bez - fout, canadees]:[Bez - fout, anders]])</f>
        <v>0</v>
      </c>
      <c r="AN134" s="30"/>
      <c r="AO134" s="30"/>
      <c r="AP134" s="30"/>
      <c r="AQ134" s="30"/>
      <c r="AR134" s="22">
        <f>SUM(Tabel1[[#This Row],[Bez - Obstakel, openbaar]:[Bez - Obstakel, doelgroep]])</f>
        <v>0</v>
      </c>
      <c r="AS134" s="28"/>
      <c r="AT134" s="28"/>
      <c r="AU134" s="1"/>
      <c r="AV134" s="13">
        <f>SUM(Tabel1[[#This Row],[Bez - doelgroep totaal]]+Tabel1[[#This Row],[Bez - Openbaar]]+Tabel1[[#This Row],[Bez - Foutparkeerders]]+Tabel1[[#This Row],[Bez - Obstakels]]+Tabel1[[#This Row],[Bez - Informeel]])</f>
        <v>0</v>
      </c>
      <c r="AW13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34" s="8">
        <f>IF(OR(Tabel1[[#This Row],[Situatie tijdens meetmoment]]="wegwerkzaamheden",Tabel1[[#This Row],[Situatie tijdens meetmoment]]="niet bereikbaar")," ",IFERROR((Tabel1[[#This Row],[Bez - Privaat]])/Tabel1[[#This Row],[Cap - Privaat]],IF( AND((Tabel1[[#This Row],[Bez - Privaat]])&gt;0,Tabel1[[#This Row],[Cap - Privaat]]=0),"  ","   ")))</f>
        <v>0.33333333333333331</v>
      </c>
      <c r="AY134"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34"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34"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34"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134" s="4"/>
      <c r="BN134"/>
      <c r="BQ134" s="4"/>
      <c r="BR134" s="11"/>
      <c r="BS134" s="1"/>
      <c r="BU134"/>
      <c r="CF134" s="4"/>
    </row>
    <row r="135" spans="1:84" x14ac:dyDescent="0.25">
      <c r="A135" s="1" t="s">
        <v>134</v>
      </c>
      <c r="B135" s="1" t="s">
        <v>304</v>
      </c>
      <c r="C135" s="1" t="s">
        <v>418</v>
      </c>
      <c r="D135" s="1" t="s">
        <v>335</v>
      </c>
      <c r="E135" s="40">
        <v>45518</v>
      </c>
      <c r="F135" s="37" t="s">
        <v>302</v>
      </c>
      <c r="G135" s="4">
        <v>0</v>
      </c>
      <c r="H135" s="4">
        <v>0</v>
      </c>
      <c r="I135" s="4">
        <v>0</v>
      </c>
      <c r="J135" s="4">
        <v>0</v>
      </c>
      <c r="K135" s="4">
        <v>0</v>
      </c>
      <c r="L135" s="4">
        <v>0</v>
      </c>
      <c r="M135" s="4">
        <v>0</v>
      </c>
      <c r="N135" s="4">
        <v>0</v>
      </c>
      <c r="O135" s="4">
        <v>0</v>
      </c>
      <c r="P135" s="4">
        <v>2</v>
      </c>
      <c r="Q135" s="4">
        <v>0</v>
      </c>
      <c r="R135" s="4">
        <v>0</v>
      </c>
      <c r="S135" s="4">
        <v>0</v>
      </c>
      <c r="T135" s="4">
        <v>0</v>
      </c>
      <c r="U135" s="4">
        <v>0</v>
      </c>
      <c r="V135" s="4">
        <v>1</v>
      </c>
      <c r="W135" s="4">
        <v>0</v>
      </c>
      <c r="X13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135" s="4">
        <f>Tabel1[[#This Row],[Totale openbare capaciteit]]+Tabel1[[#This Row],[Totale doelgroep capaciteit]]+Tabel1[[#This Row],[Cap - Informeel]]</f>
        <v>0</v>
      </c>
      <c r="Z135" s="30"/>
      <c r="AA135" s="30"/>
      <c r="AB135" s="30"/>
      <c r="AC135" s="30"/>
      <c r="AD135" s="30"/>
      <c r="AE135" s="30"/>
      <c r="AF135" s="30"/>
      <c r="AG135" s="30"/>
      <c r="AH135" s="4">
        <f>SUM(Tabel1[[#This Row],[Bez - Gehandicapten algemeen]:[Bez - Overig gereserveerd]])</f>
        <v>0</v>
      </c>
      <c r="AI135" s="29">
        <v>2</v>
      </c>
      <c r="AJ135" s="35"/>
      <c r="AK135" s="35"/>
      <c r="AL135" s="31"/>
      <c r="AM135" s="22">
        <f>SUM(Tabel1[[#This Row],[Bez - fout, canadees]:[Bez - fout, anders]])</f>
        <v>0</v>
      </c>
      <c r="AN135" s="30"/>
      <c r="AO135" s="30"/>
      <c r="AP135" s="30"/>
      <c r="AQ135" s="30"/>
      <c r="AR135" s="22">
        <f>SUM(Tabel1[[#This Row],[Bez - Obstakel, openbaar]:[Bez - Obstakel, doelgroep]])</f>
        <v>0</v>
      </c>
      <c r="AS135" s="28"/>
      <c r="AT135" s="28"/>
      <c r="AU135" s="1"/>
      <c r="AV135" s="13">
        <f>SUM(Tabel1[[#This Row],[Bez - doelgroep totaal]]+Tabel1[[#This Row],[Bez - Openbaar]]+Tabel1[[#This Row],[Bez - Foutparkeerders]]+Tabel1[[#This Row],[Bez - Obstakels]]+Tabel1[[#This Row],[Bez - Informeel]])</f>
        <v>0</v>
      </c>
      <c r="AW13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35" s="8">
        <f>IF(OR(Tabel1[[#This Row],[Situatie tijdens meetmoment]]="wegwerkzaamheden",Tabel1[[#This Row],[Situatie tijdens meetmoment]]="niet bereikbaar")," ",IFERROR((Tabel1[[#This Row],[Bez - Privaat]])/Tabel1[[#This Row],[Cap - Privaat]],IF( AND((Tabel1[[#This Row],[Bez - Privaat]])&gt;0,Tabel1[[#This Row],[Cap - Privaat]]=0),"  ","   ")))</f>
        <v>0.5</v>
      </c>
      <c r="AY135"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35"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35"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35"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135" s="4"/>
      <c r="BN135"/>
      <c r="BQ135" s="4"/>
      <c r="BR135" s="11"/>
      <c r="BS135" s="1"/>
      <c r="BU135"/>
      <c r="CF135" s="4"/>
    </row>
    <row r="136" spans="1:84" x14ac:dyDescent="0.25">
      <c r="A136" s="1" t="s">
        <v>134</v>
      </c>
      <c r="B136" s="1" t="s">
        <v>304</v>
      </c>
      <c r="C136" s="1" t="s">
        <v>418</v>
      </c>
      <c r="D136" s="1" t="s">
        <v>335</v>
      </c>
      <c r="E136" s="40">
        <v>45521</v>
      </c>
      <c r="F136" s="37" t="s">
        <v>303</v>
      </c>
      <c r="G136" s="4">
        <v>0</v>
      </c>
      <c r="H136" s="4">
        <v>0</v>
      </c>
      <c r="I136" s="4">
        <v>0</v>
      </c>
      <c r="J136" s="4">
        <v>0</v>
      </c>
      <c r="K136" s="4">
        <v>0</v>
      </c>
      <c r="L136" s="4">
        <v>0</v>
      </c>
      <c r="M136" s="4">
        <v>0</v>
      </c>
      <c r="N136" s="4">
        <v>0</v>
      </c>
      <c r="O136" s="4">
        <v>0</v>
      </c>
      <c r="P136" s="4">
        <v>2</v>
      </c>
      <c r="Q136" s="4">
        <v>0</v>
      </c>
      <c r="R136" s="4">
        <v>0</v>
      </c>
      <c r="S136" s="4">
        <v>0</v>
      </c>
      <c r="T136" s="4">
        <v>0</v>
      </c>
      <c r="U136" s="4">
        <v>0</v>
      </c>
      <c r="V136" s="4">
        <v>1</v>
      </c>
      <c r="W136" s="4">
        <v>0</v>
      </c>
      <c r="X13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136" s="4">
        <f>Tabel1[[#This Row],[Totale openbare capaciteit]]+Tabel1[[#This Row],[Totale doelgroep capaciteit]]+Tabel1[[#This Row],[Cap - Informeel]]</f>
        <v>0</v>
      </c>
      <c r="Z136" s="30"/>
      <c r="AA136" s="30"/>
      <c r="AB136" s="30"/>
      <c r="AC136" s="30"/>
      <c r="AD136" s="30"/>
      <c r="AE136" s="30"/>
      <c r="AF136" s="30"/>
      <c r="AG136" s="30"/>
      <c r="AH136" s="4">
        <f>SUM(Tabel1[[#This Row],[Bez - Gehandicapten algemeen]:[Bez - Overig gereserveerd]])</f>
        <v>0</v>
      </c>
      <c r="AI136" s="30"/>
      <c r="AJ136" s="35"/>
      <c r="AK136" s="35"/>
      <c r="AL136" s="31"/>
      <c r="AM136" s="22">
        <f>SUM(Tabel1[[#This Row],[Bez - fout, canadees]:[Bez - fout, anders]])</f>
        <v>0</v>
      </c>
      <c r="AN136" s="30"/>
      <c r="AO136" s="30"/>
      <c r="AP136" s="30"/>
      <c r="AQ136" s="30"/>
      <c r="AR136" s="22">
        <f>SUM(Tabel1[[#This Row],[Bez - Obstakel, openbaar]:[Bez - Obstakel, doelgroep]])</f>
        <v>0</v>
      </c>
      <c r="AS136" s="28"/>
      <c r="AT136" s="28"/>
      <c r="AU136" s="1"/>
      <c r="AV136" s="13">
        <f>SUM(Tabel1[[#This Row],[Bez - doelgroep totaal]]+Tabel1[[#This Row],[Bez - Openbaar]]+Tabel1[[#This Row],[Bez - Foutparkeerders]]+Tabel1[[#This Row],[Bez - Obstakels]]+Tabel1[[#This Row],[Bez - Informeel]])</f>
        <v>0</v>
      </c>
      <c r="AW13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36" s="8">
        <f>IF(OR(Tabel1[[#This Row],[Situatie tijdens meetmoment]]="wegwerkzaamheden",Tabel1[[#This Row],[Situatie tijdens meetmoment]]="niet bereikbaar")," ",IFERROR((Tabel1[[#This Row],[Bez - Privaat]])/Tabel1[[#This Row],[Cap - Privaat]],IF( AND((Tabel1[[#This Row],[Bez - Privaat]])&gt;0,Tabel1[[#This Row],[Cap - Privaat]]=0),"  ","   ")))</f>
        <v>0</v>
      </c>
      <c r="AY136"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36"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36"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36"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136" s="4"/>
      <c r="BN136"/>
      <c r="BQ136" s="4"/>
      <c r="BR136" s="11"/>
      <c r="BS136" s="1"/>
      <c r="BU136"/>
      <c r="CF136" s="4"/>
    </row>
    <row r="137" spans="1:84" x14ac:dyDescent="0.25">
      <c r="A137" s="1" t="s">
        <v>135</v>
      </c>
      <c r="B137" s="1" t="s">
        <v>304</v>
      </c>
      <c r="C137" s="1" t="s">
        <v>420</v>
      </c>
      <c r="D137" s="1" t="s">
        <v>329</v>
      </c>
      <c r="E137" s="40">
        <v>45518</v>
      </c>
      <c r="F137" s="37" t="s">
        <v>302</v>
      </c>
      <c r="G137" s="4">
        <v>4</v>
      </c>
      <c r="H137" s="4">
        <v>4</v>
      </c>
      <c r="I137" s="4">
        <v>0</v>
      </c>
      <c r="J137" s="4">
        <v>0</v>
      </c>
      <c r="K137" s="4">
        <v>0</v>
      </c>
      <c r="L137" s="4">
        <v>0</v>
      </c>
      <c r="M137" s="4">
        <v>0</v>
      </c>
      <c r="N137" s="4">
        <v>0</v>
      </c>
      <c r="O137" s="4">
        <v>0</v>
      </c>
      <c r="P137" s="4">
        <v>1</v>
      </c>
      <c r="Q137" s="4">
        <v>0</v>
      </c>
      <c r="R137" s="4">
        <v>0</v>
      </c>
      <c r="S137" s="4">
        <v>0</v>
      </c>
      <c r="T137" s="4">
        <v>1</v>
      </c>
      <c r="U137" s="4">
        <v>0</v>
      </c>
      <c r="V137" s="4">
        <v>0</v>
      </c>
      <c r="W137" s="4">
        <v>0</v>
      </c>
      <c r="X13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3</v>
      </c>
      <c r="Y137" s="4">
        <f>Tabel1[[#This Row],[Totale openbare capaciteit]]+Tabel1[[#This Row],[Totale doelgroep capaciteit]]+Tabel1[[#This Row],[Cap - Informeel]]</f>
        <v>8</v>
      </c>
      <c r="Z137" s="29">
        <v>4</v>
      </c>
      <c r="AA137" s="29">
        <v>3</v>
      </c>
      <c r="AB137" s="30"/>
      <c r="AC137" s="30"/>
      <c r="AD137" s="30"/>
      <c r="AE137" s="30"/>
      <c r="AF137" s="30"/>
      <c r="AG137" s="30"/>
      <c r="AH137" s="4">
        <f>SUM(Tabel1[[#This Row],[Bez - Gehandicapten algemeen]:[Bez - Overig gereserveerd]])</f>
        <v>0</v>
      </c>
      <c r="AI137" s="29">
        <v>3</v>
      </c>
      <c r="AJ137" s="35"/>
      <c r="AK137" s="35"/>
      <c r="AL137" s="31"/>
      <c r="AM137" s="22">
        <f>SUM(Tabel1[[#This Row],[Bez - fout, canadees]:[Bez - fout, anders]])</f>
        <v>0</v>
      </c>
      <c r="AN137" s="30"/>
      <c r="AO137" s="30"/>
      <c r="AP137" s="30"/>
      <c r="AQ137" s="30"/>
      <c r="AR137" s="22">
        <f>SUM(Tabel1[[#This Row],[Bez - Obstakel, openbaar]:[Bez - Obstakel, doelgroep]])</f>
        <v>0</v>
      </c>
      <c r="AS137" s="28"/>
      <c r="AT137" s="28"/>
      <c r="AU137" s="1"/>
      <c r="AV137" s="13">
        <f>SUM(Tabel1[[#This Row],[Bez - doelgroep totaal]]+Tabel1[[#This Row],[Bez - Openbaar]]+Tabel1[[#This Row],[Bez - Foutparkeerders]]+Tabel1[[#This Row],[Bez - Obstakels]]+Tabel1[[#This Row],[Bez - Informeel]])</f>
        <v>7</v>
      </c>
      <c r="AW13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37" s="8">
        <f>IF(OR(Tabel1[[#This Row],[Situatie tijdens meetmoment]]="wegwerkzaamheden",Tabel1[[#This Row],[Situatie tijdens meetmoment]]="niet bereikbaar")," ",IFERROR((Tabel1[[#This Row],[Bez - Privaat]])/Tabel1[[#This Row],[Cap - Privaat]],IF( AND((Tabel1[[#This Row],[Bez - Privaat]])&gt;0,Tabel1[[#This Row],[Cap - Privaat]]=0),"  ","   ")))</f>
        <v>1</v>
      </c>
      <c r="AY13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13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1.75</v>
      </c>
      <c r="BA13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1.75</v>
      </c>
      <c r="BB137" s="23">
        <f>IF(OR(Tabel1[[#This Row],[Situatie tijdens meetmoment]]="wegwerkzaamheden",Tabel1[[#This Row],[Situatie tijdens meetmoment]]="niet bereikbaar")," ",IFERROR(Tabel1[[#This Row],[Totale bezetting]]/Tabel1[[#This Row],[Totale capaciteit]],IF( AND(Tabel1[[#This Row],[Totale bezetting]]&gt;0,Tabel1[[#This Row],[Totale capaciteit]]=0),"  ","   ")))</f>
        <v>0.875</v>
      </c>
      <c r="BC137" s="4"/>
      <c r="BN137"/>
      <c r="BQ137" s="4"/>
      <c r="BR137" s="11"/>
      <c r="BS137" s="1"/>
      <c r="BU137"/>
      <c r="CF137" s="4"/>
    </row>
    <row r="138" spans="1:84" x14ac:dyDescent="0.25">
      <c r="A138" s="1" t="s">
        <v>135</v>
      </c>
      <c r="B138" s="1" t="s">
        <v>304</v>
      </c>
      <c r="C138" s="1" t="s">
        <v>420</v>
      </c>
      <c r="D138" s="1" t="s">
        <v>329</v>
      </c>
      <c r="E138" s="40">
        <v>45521</v>
      </c>
      <c r="F138" s="37" t="s">
        <v>303</v>
      </c>
      <c r="G138" s="4">
        <v>4</v>
      </c>
      <c r="H138" s="4">
        <v>4</v>
      </c>
      <c r="I138" s="4">
        <v>0</v>
      </c>
      <c r="J138" s="4">
        <v>0</v>
      </c>
      <c r="K138" s="4">
        <v>0</v>
      </c>
      <c r="L138" s="4">
        <v>0</v>
      </c>
      <c r="M138" s="4">
        <v>0</v>
      </c>
      <c r="N138" s="4">
        <v>0</v>
      </c>
      <c r="O138" s="4">
        <v>0</v>
      </c>
      <c r="P138" s="4">
        <v>1</v>
      </c>
      <c r="Q138" s="4">
        <v>0</v>
      </c>
      <c r="R138" s="4">
        <v>0</v>
      </c>
      <c r="S138" s="4">
        <v>0</v>
      </c>
      <c r="T138" s="4">
        <v>1</v>
      </c>
      <c r="U138" s="4">
        <v>0</v>
      </c>
      <c r="V138" s="4">
        <v>0</v>
      </c>
      <c r="W138" s="4">
        <v>0</v>
      </c>
      <c r="X13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3</v>
      </c>
      <c r="Y138" s="4">
        <f>Tabel1[[#This Row],[Totale openbare capaciteit]]+Tabel1[[#This Row],[Totale doelgroep capaciteit]]+Tabel1[[#This Row],[Cap - Informeel]]</f>
        <v>8</v>
      </c>
      <c r="Z138" s="29">
        <v>4</v>
      </c>
      <c r="AA138" s="30"/>
      <c r="AB138" s="30"/>
      <c r="AC138" s="30"/>
      <c r="AD138" s="30"/>
      <c r="AE138" s="30"/>
      <c r="AF138" s="30"/>
      <c r="AG138" s="30"/>
      <c r="AH138" s="4">
        <f>SUM(Tabel1[[#This Row],[Bez - Gehandicapten algemeen]:[Bez - Overig gereserveerd]])</f>
        <v>0</v>
      </c>
      <c r="AI138" s="29">
        <v>2</v>
      </c>
      <c r="AJ138" s="35"/>
      <c r="AK138" s="35"/>
      <c r="AL138" s="31"/>
      <c r="AM138" s="22">
        <f>SUM(Tabel1[[#This Row],[Bez - fout, canadees]:[Bez - fout, anders]])</f>
        <v>0</v>
      </c>
      <c r="AN138" s="30"/>
      <c r="AO138" s="30"/>
      <c r="AP138" s="30"/>
      <c r="AQ138" s="30"/>
      <c r="AR138" s="22">
        <f>SUM(Tabel1[[#This Row],[Bez - Obstakel, openbaar]:[Bez - Obstakel, doelgroep]])</f>
        <v>0</v>
      </c>
      <c r="AS138" s="28"/>
      <c r="AT138" s="28"/>
      <c r="AU138" s="1"/>
      <c r="AV138" s="13">
        <f>SUM(Tabel1[[#This Row],[Bez - doelgroep totaal]]+Tabel1[[#This Row],[Bez - Openbaar]]+Tabel1[[#This Row],[Bez - Foutparkeerders]]+Tabel1[[#This Row],[Bez - Obstakels]]+Tabel1[[#This Row],[Bez - Informeel]])</f>
        <v>4</v>
      </c>
      <c r="AW13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38" s="8">
        <f>IF(OR(Tabel1[[#This Row],[Situatie tijdens meetmoment]]="wegwerkzaamheden",Tabel1[[#This Row],[Situatie tijdens meetmoment]]="niet bereikbaar")," ",IFERROR((Tabel1[[#This Row],[Bez - Privaat]])/Tabel1[[#This Row],[Cap - Privaat]],IF( AND((Tabel1[[#This Row],[Bez - Privaat]])&gt;0,Tabel1[[#This Row],[Cap - Privaat]]=0),"  ","   ")))</f>
        <v>0.66666666666666663</v>
      </c>
      <c r="AY13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13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13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138" s="23">
        <f>IF(OR(Tabel1[[#This Row],[Situatie tijdens meetmoment]]="wegwerkzaamheden",Tabel1[[#This Row],[Situatie tijdens meetmoment]]="niet bereikbaar")," ",IFERROR(Tabel1[[#This Row],[Totale bezetting]]/Tabel1[[#This Row],[Totale capaciteit]],IF( AND(Tabel1[[#This Row],[Totale bezetting]]&gt;0,Tabel1[[#This Row],[Totale capaciteit]]=0),"  ","   ")))</f>
        <v>0.5</v>
      </c>
      <c r="BC138" s="4"/>
      <c r="BN138"/>
      <c r="BQ138" s="4"/>
      <c r="BR138" s="11"/>
      <c r="BS138" s="1"/>
      <c r="BU138"/>
      <c r="CF138" s="4"/>
    </row>
    <row r="139" spans="1:84" x14ac:dyDescent="0.25">
      <c r="A139" s="1" t="s">
        <v>136</v>
      </c>
      <c r="B139" s="1" t="s">
        <v>304</v>
      </c>
      <c r="C139" s="1" t="s">
        <v>420</v>
      </c>
      <c r="D139" s="1" t="s">
        <v>328</v>
      </c>
      <c r="E139" s="40">
        <v>45518</v>
      </c>
      <c r="F139" s="37" t="s">
        <v>302</v>
      </c>
      <c r="G139" s="4">
        <v>9</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39" s="4">
        <f>Tabel1[[#This Row],[Totale openbare capaciteit]]+Tabel1[[#This Row],[Totale doelgroep capaciteit]]+Tabel1[[#This Row],[Cap - Informeel]]</f>
        <v>9</v>
      </c>
      <c r="Z139" s="29">
        <v>4</v>
      </c>
      <c r="AA139" s="30"/>
      <c r="AB139" s="30"/>
      <c r="AC139" s="30"/>
      <c r="AD139" s="30"/>
      <c r="AE139" s="30"/>
      <c r="AF139" s="30"/>
      <c r="AG139" s="30"/>
      <c r="AH139" s="4">
        <f>SUM(Tabel1[[#This Row],[Bez - Gehandicapten algemeen]:[Bez - Overig gereserveerd]])</f>
        <v>0</v>
      </c>
      <c r="AI139" s="30"/>
      <c r="AJ139" s="35"/>
      <c r="AK139" s="35"/>
      <c r="AL139" s="31"/>
      <c r="AM139" s="22">
        <f>SUM(Tabel1[[#This Row],[Bez - fout, canadees]:[Bez - fout, anders]])</f>
        <v>0</v>
      </c>
      <c r="AN139" s="30"/>
      <c r="AO139" s="30"/>
      <c r="AP139" s="30"/>
      <c r="AQ139" s="30"/>
      <c r="AR139" s="22">
        <f>SUM(Tabel1[[#This Row],[Bez - Obstakel, openbaar]:[Bez - Obstakel, doelgroep]])</f>
        <v>0</v>
      </c>
      <c r="AS139" s="28"/>
      <c r="AT139" s="28"/>
      <c r="AU139" s="1"/>
      <c r="AV139" s="13">
        <f>SUM(Tabel1[[#This Row],[Bez - doelgroep totaal]]+Tabel1[[#This Row],[Bez - Openbaar]]+Tabel1[[#This Row],[Bez - Foutparkeerders]]+Tabel1[[#This Row],[Bez - Obstakels]]+Tabel1[[#This Row],[Bez - Informeel]])</f>
        <v>4</v>
      </c>
      <c r="AW13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39"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3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0.44444444444444442</v>
      </c>
      <c r="AZ13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0.44444444444444442</v>
      </c>
      <c r="BA13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0.44444444444444442</v>
      </c>
      <c r="BB139" s="23">
        <f>IF(OR(Tabel1[[#This Row],[Situatie tijdens meetmoment]]="wegwerkzaamheden",Tabel1[[#This Row],[Situatie tijdens meetmoment]]="niet bereikbaar")," ",IFERROR(Tabel1[[#This Row],[Totale bezetting]]/Tabel1[[#This Row],[Totale capaciteit]],IF( AND(Tabel1[[#This Row],[Totale bezetting]]&gt;0,Tabel1[[#This Row],[Totale capaciteit]]=0),"  ","   ")))</f>
        <v>0.44444444444444442</v>
      </c>
      <c r="BC139" s="4"/>
      <c r="BN139"/>
      <c r="BQ139" s="4"/>
      <c r="BR139" s="11"/>
      <c r="BS139" s="1"/>
      <c r="BU139"/>
      <c r="CF139" s="4"/>
    </row>
    <row r="140" spans="1:84" x14ac:dyDescent="0.25">
      <c r="A140" s="1" t="s">
        <v>136</v>
      </c>
      <c r="B140" s="1" t="s">
        <v>304</v>
      </c>
      <c r="C140" s="1" t="s">
        <v>420</v>
      </c>
      <c r="D140" s="1" t="s">
        <v>328</v>
      </c>
      <c r="E140" s="40">
        <v>45521</v>
      </c>
      <c r="F140" s="37" t="s">
        <v>303</v>
      </c>
      <c r="G140" s="4">
        <v>9</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40" s="4">
        <f>Tabel1[[#This Row],[Totale openbare capaciteit]]+Tabel1[[#This Row],[Totale doelgroep capaciteit]]+Tabel1[[#This Row],[Cap - Informeel]]</f>
        <v>9</v>
      </c>
      <c r="Z140" s="29">
        <v>4</v>
      </c>
      <c r="AA140" s="30"/>
      <c r="AB140" s="30"/>
      <c r="AC140" s="30"/>
      <c r="AD140" s="30"/>
      <c r="AE140" s="30"/>
      <c r="AF140" s="30"/>
      <c r="AG140" s="30"/>
      <c r="AH140" s="4">
        <f>SUM(Tabel1[[#This Row],[Bez - Gehandicapten algemeen]:[Bez - Overig gereserveerd]])</f>
        <v>0</v>
      </c>
      <c r="AI140" s="30"/>
      <c r="AJ140" s="35"/>
      <c r="AK140" s="35"/>
      <c r="AL140" s="31"/>
      <c r="AM140" s="22">
        <f>SUM(Tabel1[[#This Row],[Bez - fout, canadees]:[Bez - fout, anders]])</f>
        <v>0</v>
      </c>
      <c r="AN140" s="30"/>
      <c r="AO140" s="30"/>
      <c r="AP140" s="30"/>
      <c r="AQ140" s="30"/>
      <c r="AR140" s="22">
        <f>SUM(Tabel1[[#This Row],[Bez - Obstakel, openbaar]:[Bez - Obstakel, doelgroep]])</f>
        <v>0</v>
      </c>
      <c r="AS140" s="28"/>
      <c r="AT140" s="28"/>
      <c r="AU140" s="1"/>
      <c r="AV140" s="13">
        <f>SUM(Tabel1[[#This Row],[Bez - doelgroep totaal]]+Tabel1[[#This Row],[Bez - Openbaar]]+Tabel1[[#This Row],[Bez - Foutparkeerders]]+Tabel1[[#This Row],[Bez - Obstakels]]+Tabel1[[#This Row],[Bez - Informeel]])</f>
        <v>4</v>
      </c>
      <c r="AW14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40"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4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0.44444444444444442</v>
      </c>
      <c r="AZ14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0.44444444444444442</v>
      </c>
      <c r="BA14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0.44444444444444442</v>
      </c>
      <c r="BB140" s="23">
        <f>IF(OR(Tabel1[[#This Row],[Situatie tijdens meetmoment]]="wegwerkzaamheden",Tabel1[[#This Row],[Situatie tijdens meetmoment]]="niet bereikbaar")," ",IFERROR(Tabel1[[#This Row],[Totale bezetting]]/Tabel1[[#This Row],[Totale capaciteit]],IF( AND(Tabel1[[#This Row],[Totale bezetting]]&gt;0,Tabel1[[#This Row],[Totale capaciteit]]=0),"  ","   ")))</f>
        <v>0.44444444444444442</v>
      </c>
      <c r="BC140" s="4"/>
      <c r="BN140"/>
      <c r="BQ140" s="4"/>
      <c r="BR140" s="11"/>
      <c r="BS140" s="1"/>
      <c r="BU140"/>
      <c r="CF140" s="4"/>
    </row>
    <row r="141" spans="1:84" x14ac:dyDescent="0.25">
      <c r="A141" s="1" t="s">
        <v>137</v>
      </c>
      <c r="B141" s="1" t="s">
        <v>304</v>
      </c>
      <c r="C141" s="1" t="s">
        <v>420</v>
      </c>
      <c r="D141" s="1" t="s">
        <v>329</v>
      </c>
      <c r="E141" s="40">
        <v>45518</v>
      </c>
      <c r="F141" s="37" t="s">
        <v>302</v>
      </c>
      <c r="G141" s="4">
        <v>6</v>
      </c>
      <c r="H141" s="4">
        <v>0</v>
      </c>
      <c r="I141" s="4">
        <v>0</v>
      </c>
      <c r="J141" s="4">
        <v>0</v>
      </c>
      <c r="K141" s="4">
        <v>0</v>
      </c>
      <c r="L141" s="4">
        <v>0</v>
      </c>
      <c r="M141" s="4">
        <v>0</v>
      </c>
      <c r="N141" s="4">
        <v>0</v>
      </c>
      <c r="O141" s="4">
        <v>0</v>
      </c>
      <c r="P141" s="4">
        <v>3</v>
      </c>
      <c r="Q141" s="4">
        <v>0</v>
      </c>
      <c r="R141" s="4">
        <v>1</v>
      </c>
      <c r="S141" s="4">
        <v>0</v>
      </c>
      <c r="T141" s="4">
        <v>9</v>
      </c>
      <c r="U141" s="4">
        <v>0</v>
      </c>
      <c r="V141" s="4">
        <v>0</v>
      </c>
      <c r="W141" s="4">
        <v>0</v>
      </c>
      <c r="X14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22</v>
      </c>
      <c r="Y141" s="4">
        <f>Tabel1[[#This Row],[Totale openbare capaciteit]]+Tabel1[[#This Row],[Totale doelgroep capaciteit]]+Tabel1[[#This Row],[Cap - Informeel]]</f>
        <v>6</v>
      </c>
      <c r="Z141" s="30">
        <v>6</v>
      </c>
      <c r="AA141" s="29"/>
      <c r="AB141" s="30"/>
      <c r="AC141" s="30"/>
      <c r="AD141" s="30"/>
      <c r="AE141" s="30"/>
      <c r="AF141" s="30"/>
      <c r="AG141" s="30"/>
      <c r="AH141" s="4">
        <f>SUM(Tabel1[[#This Row],[Bez - Gehandicapten algemeen]:[Bez - Overig gereserveerd]])</f>
        <v>0</v>
      </c>
      <c r="AI141" s="29">
        <v>17</v>
      </c>
      <c r="AJ141" s="35"/>
      <c r="AK141" s="35"/>
      <c r="AL141" s="31"/>
      <c r="AM141" s="22">
        <f>SUM(Tabel1[[#This Row],[Bez - fout, canadees]:[Bez - fout, anders]])</f>
        <v>0</v>
      </c>
      <c r="AN141" s="30"/>
      <c r="AO141" s="30"/>
      <c r="AP141" s="30"/>
      <c r="AQ141" s="30"/>
      <c r="AR141" s="22">
        <f>SUM(Tabel1[[#This Row],[Bez - Obstakel, openbaar]:[Bez - Obstakel, doelgroep]])</f>
        <v>0</v>
      </c>
      <c r="AS141" s="28"/>
      <c r="AT141" s="28"/>
      <c r="AU141" s="1"/>
      <c r="AV141" s="13">
        <f>SUM(Tabel1[[#This Row],[Bez - doelgroep totaal]]+Tabel1[[#This Row],[Bez - Openbaar]]+Tabel1[[#This Row],[Bez - Foutparkeerders]]+Tabel1[[#This Row],[Bez - Obstakels]]+Tabel1[[#This Row],[Bez - Informeel]])</f>
        <v>6</v>
      </c>
      <c r="AW14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41" s="8">
        <f>IF(OR(Tabel1[[#This Row],[Situatie tijdens meetmoment]]="wegwerkzaamheden",Tabel1[[#This Row],[Situatie tijdens meetmoment]]="niet bereikbaar")," ",IFERROR((Tabel1[[#This Row],[Bez - Privaat]])/Tabel1[[#This Row],[Cap - Privaat]],IF( AND((Tabel1[[#This Row],[Bez - Privaat]])&gt;0,Tabel1[[#This Row],[Cap - Privaat]]=0),"  ","   ")))</f>
        <v>0.77272727272727271</v>
      </c>
      <c r="AY14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14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14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141" s="23">
        <f>IF(OR(Tabel1[[#This Row],[Situatie tijdens meetmoment]]="wegwerkzaamheden",Tabel1[[#This Row],[Situatie tijdens meetmoment]]="niet bereikbaar")," ",IFERROR(Tabel1[[#This Row],[Totale bezetting]]/Tabel1[[#This Row],[Totale capaciteit]],IF( AND(Tabel1[[#This Row],[Totale bezetting]]&gt;0,Tabel1[[#This Row],[Totale capaciteit]]=0),"  ","   ")))</f>
        <v>1</v>
      </c>
      <c r="BC141" s="4"/>
      <c r="BN141"/>
      <c r="BQ141" s="4"/>
      <c r="BR141" s="11"/>
      <c r="BS141" s="1"/>
      <c r="BU141"/>
      <c r="CF141" s="4"/>
    </row>
    <row r="142" spans="1:84" x14ac:dyDescent="0.25">
      <c r="A142" s="1" t="s">
        <v>137</v>
      </c>
      <c r="B142" s="1" t="s">
        <v>304</v>
      </c>
      <c r="C142" s="1" t="s">
        <v>420</v>
      </c>
      <c r="D142" s="1" t="s">
        <v>329</v>
      </c>
      <c r="E142" s="40">
        <v>45521</v>
      </c>
      <c r="F142" s="37" t="s">
        <v>303</v>
      </c>
      <c r="G142" s="4">
        <v>6</v>
      </c>
      <c r="H142" s="4">
        <v>0</v>
      </c>
      <c r="I142" s="4">
        <v>0</v>
      </c>
      <c r="J142" s="4">
        <v>0</v>
      </c>
      <c r="K142" s="4">
        <v>0</v>
      </c>
      <c r="L142" s="4">
        <v>0</v>
      </c>
      <c r="M142" s="4">
        <v>0</v>
      </c>
      <c r="N142" s="4">
        <v>0</v>
      </c>
      <c r="O142" s="4">
        <v>0</v>
      </c>
      <c r="P142" s="4">
        <v>3</v>
      </c>
      <c r="Q142" s="4">
        <v>0</v>
      </c>
      <c r="R142" s="4">
        <v>1</v>
      </c>
      <c r="S142" s="4">
        <v>0</v>
      </c>
      <c r="T142" s="4">
        <v>9</v>
      </c>
      <c r="U142" s="4">
        <v>0</v>
      </c>
      <c r="V142" s="4">
        <v>0</v>
      </c>
      <c r="W142" s="4">
        <v>0</v>
      </c>
      <c r="X14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22</v>
      </c>
      <c r="Y142" s="4">
        <f>Tabel1[[#This Row],[Totale openbare capaciteit]]+Tabel1[[#This Row],[Totale doelgroep capaciteit]]+Tabel1[[#This Row],[Cap - Informeel]]</f>
        <v>6</v>
      </c>
      <c r="Z142" s="29">
        <v>6</v>
      </c>
      <c r="AA142" s="30"/>
      <c r="AB142" s="30"/>
      <c r="AC142" s="30"/>
      <c r="AD142" s="30"/>
      <c r="AE142" s="30"/>
      <c r="AF142" s="30"/>
      <c r="AG142" s="30"/>
      <c r="AH142" s="4">
        <f>SUM(Tabel1[[#This Row],[Bez - Gehandicapten algemeen]:[Bez - Overig gereserveerd]])</f>
        <v>0</v>
      </c>
      <c r="AI142" s="29">
        <v>12</v>
      </c>
      <c r="AJ142" s="35"/>
      <c r="AK142" s="34">
        <v>1</v>
      </c>
      <c r="AL142" s="31" t="s">
        <v>391</v>
      </c>
      <c r="AM142" s="22">
        <f>SUM(Tabel1[[#This Row],[Bez - fout, canadees]:[Bez - fout, anders]])</f>
        <v>1</v>
      </c>
      <c r="AN142" s="30"/>
      <c r="AO142" s="30"/>
      <c r="AP142" s="30"/>
      <c r="AQ142" s="30"/>
      <c r="AR142" s="22">
        <f>SUM(Tabel1[[#This Row],[Bez - Obstakel, openbaar]:[Bez - Obstakel, doelgroep]])</f>
        <v>0</v>
      </c>
      <c r="AS142" s="28"/>
      <c r="AT142" s="28"/>
      <c r="AU142" s="1" t="s">
        <v>401</v>
      </c>
      <c r="AV142" s="13">
        <f>SUM(Tabel1[[#This Row],[Bez - doelgroep totaal]]+Tabel1[[#This Row],[Bez - Openbaar]]+Tabel1[[#This Row],[Bez - Foutparkeerders]]+Tabel1[[#This Row],[Bez - Obstakels]]+Tabel1[[#This Row],[Bez - Informeel]])</f>
        <v>7</v>
      </c>
      <c r="AW14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42" s="8">
        <f>IF(OR(Tabel1[[#This Row],[Situatie tijdens meetmoment]]="wegwerkzaamheden",Tabel1[[#This Row],[Situatie tijdens meetmoment]]="niet bereikbaar")," ",IFERROR((Tabel1[[#This Row],[Bez - Privaat]])/Tabel1[[#This Row],[Cap - Privaat]],IF( AND((Tabel1[[#This Row],[Bez - Privaat]])&gt;0,Tabel1[[#This Row],[Cap - Privaat]]=0),"  ","   ")))</f>
        <v>0.54545454545454541</v>
      </c>
      <c r="AY14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14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1.1666666666666667</v>
      </c>
      <c r="BA14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1.1666666666666667</v>
      </c>
      <c r="BB142" s="23">
        <f>IF(OR(Tabel1[[#This Row],[Situatie tijdens meetmoment]]="wegwerkzaamheden",Tabel1[[#This Row],[Situatie tijdens meetmoment]]="niet bereikbaar")," ",IFERROR(Tabel1[[#This Row],[Totale bezetting]]/Tabel1[[#This Row],[Totale capaciteit]],IF( AND(Tabel1[[#This Row],[Totale bezetting]]&gt;0,Tabel1[[#This Row],[Totale capaciteit]]=0),"  ","   ")))</f>
        <v>1.1666666666666667</v>
      </c>
      <c r="BC142" s="4"/>
      <c r="BN142"/>
      <c r="BQ142" s="4"/>
      <c r="BR142" s="11"/>
      <c r="BS142" s="1"/>
      <c r="BU142"/>
      <c r="CF142" s="4"/>
    </row>
    <row r="143" spans="1:84" x14ac:dyDescent="0.25">
      <c r="A143" s="1" t="s">
        <v>138</v>
      </c>
      <c r="B143" s="1" t="s">
        <v>304</v>
      </c>
      <c r="C143" s="1" t="s">
        <v>420</v>
      </c>
      <c r="D143" s="1" t="s">
        <v>331</v>
      </c>
      <c r="E143" s="40">
        <v>45518</v>
      </c>
      <c r="F143" s="37" t="s">
        <v>302</v>
      </c>
      <c r="G143" s="4">
        <v>0</v>
      </c>
      <c r="H143" s="4">
        <v>0</v>
      </c>
      <c r="I143" s="4">
        <v>0</v>
      </c>
      <c r="J143" s="4">
        <v>0</v>
      </c>
      <c r="K143" s="4">
        <v>0</v>
      </c>
      <c r="L143" s="4">
        <v>0</v>
      </c>
      <c r="M143" s="4">
        <v>0</v>
      </c>
      <c r="N143" s="4">
        <v>0</v>
      </c>
      <c r="O143" s="4">
        <v>0</v>
      </c>
      <c r="P143" s="4">
        <v>0</v>
      </c>
      <c r="Q143" s="4">
        <v>0</v>
      </c>
      <c r="R143" s="4">
        <v>0</v>
      </c>
      <c r="S143" s="4">
        <v>0</v>
      </c>
      <c r="T143" s="4">
        <v>0</v>
      </c>
      <c r="U143" s="4">
        <v>0</v>
      </c>
      <c r="V143" s="4">
        <v>1</v>
      </c>
      <c r="W143" s="4">
        <v>0</v>
      </c>
      <c r="X14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143" s="4">
        <f>Tabel1[[#This Row],[Totale openbare capaciteit]]+Tabel1[[#This Row],[Totale doelgroep capaciteit]]+Tabel1[[#This Row],[Cap - Informeel]]</f>
        <v>0</v>
      </c>
      <c r="Z143" s="30"/>
      <c r="AA143" s="30"/>
      <c r="AB143" s="30"/>
      <c r="AC143" s="30"/>
      <c r="AD143" s="30"/>
      <c r="AE143" s="30"/>
      <c r="AF143" s="30"/>
      <c r="AG143" s="30"/>
      <c r="AH143" s="4">
        <f>SUM(Tabel1[[#This Row],[Bez - Gehandicapten algemeen]:[Bez - Overig gereserveerd]])</f>
        <v>0</v>
      </c>
      <c r="AI143" s="29"/>
      <c r="AJ143" s="35"/>
      <c r="AK143" s="35"/>
      <c r="AL143" s="31"/>
      <c r="AM143" s="22">
        <f>SUM(Tabel1[[#This Row],[Bez - fout, canadees]:[Bez - fout, anders]])</f>
        <v>0</v>
      </c>
      <c r="AN143" s="30"/>
      <c r="AO143" s="30"/>
      <c r="AP143" s="30"/>
      <c r="AQ143" s="30"/>
      <c r="AR143" s="22">
        <f>SUM(Tabel1[[#This Row],[Bez - Obstakel, openbaar]:[Bez - Obstakel, doelgroep]])</f>
        <v>0</v>
      </c>
      <c r="AS143" s="28"/>
      <c r="AT143" s="28"/>
      <c r="AU143" s="1"/>
      <c r="AV143" s="13">
        <f>SUM(Tabel1[[#This Row],[Bez - doelgroep totaal]]+Tabel1[[#This Row],[Bez - Openbaar]]+Tabel1[[#This Row],[Bez - Foutparkeerders]]+Tabel1[[#This Row],[Bez - Obstakels]]+Tabel1[[#This Row],[Bez - Informeel]])</f>
        <v>0</v>
      </c>
      <c r="AW14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43" s="8">
        <f>IF(OR(Tabel1[[#This Row],[Situatie tijdens meetmoment]]="wegwerkzaamheden",Tabel1[[#This Row],[Situatie tijdens meetmoment]]="niet bereikbaar")," ",IFERROR((Tabel1[[#This Row],[Bez - Privaat]])/Tabel1[[#This Row],[Cap - Privaat]],IF( AND((Tabel1[[#This Row],[Bez - Privaat]])&gt;0,Tabel1[[#This Row],[Cap - Privaat]]=0),"  ","   ")))</f>
        <v>0</v>
      </c>
      <c r="AY143"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43"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43"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43"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143" s="4"/>
      <c r="BN143"/>
      <c r="BQ143" s="4"/>
      <c r="BR143" s="11"/>
      <c r="BS143" s="1"/>
      <c r="BU143"/>
      <c r="CF143" s="4"/>
    </row>
    <row r="144" spans="1:84" x14ac:dyDescent="0.25">
      <c r="A144" s="1" t="s">
        <v>138</v>
      </c>
      <c r="B144" s="1" t="s">
        <v>304</v>
      </c>
      <c r="C144" s="1" t="s">
        <v>420</v>
      </c>
      <c r="D144" s="1" t="s">
        <v>331</v>
      </c>
      <c r="E144" s="40">
        <v>45521</v>
      </c>
      <c r="F144" s="37" t="s">
        <v>303</v>
      </c>
      <c r="G144" s="4">
        <v>0</v>
      </c>
      <c r="H144" s="4">
        <v>0</v>
      </c>
      <c r="I144" s="4">
        <v>0</v>
      </c>
      <c r="J144" s="4">
        <v>0</v>
      </c>
      <c r="K144" s="4">
        <v>0</v>
      </c>
      <c r="L144" s="4">
        <v>0</v>
      </c>
      <c r="M144" s="4">
        <v>0</v>
      </c>
      <c r="N144" s="4">
        <v>0</v>
      </c>
      <c r="O144" s="4">
        <v>0</v>
      </c>
      <c r="P144" s="4">
        <v>0</v>
      </c>
      <c r="Q144" s="4">
        <v>0</v>
      </c>
      <c r="R144" s="4">
        <v>0</v>
      </c>
      <c r="S144" s="4">
        <v>0</v>
      </c>
      <c r="T144" s="4">
        <v>0</v>
      </c>
      <c r="U144" s="4">
        <v>0</v>
      </c>
      <c r="V144" s="4">
        <v>1</v>
      </c>
      <c r="W144" s="4">
        <v>0</v>
      </c>
      <c r="X14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144" s="4">
        <f>Tabel1[[#This Row],[Totale openbare capaciteit]]+Tabel1[[#This Row],[Totale doelgroep capaciteit]]+Tabel1[[#This Row],[Cap - Informeel]]</f>
        <v>0</v>
      </c>
      <c r="Z144" s="30"/>
      <c r="AA144" s="30"/>
      <c r="AB144" s="30"/>
      <c r="AC144" s="30"/>
      <c r="AD144" s="30"/>
      <c r="AE144" s="30"/>
      <c r="AF144" s="30"/>
      <c r="AG144" s="30"/>
      <c r="AH144" s="4">
        <f>SUM(Tabel1[[#This Row],[Bez - Gehandicapten algemeen]:[Bez - Overig gereserveerd]])</f>
        <v>0</v>
      </c>
      <c r="AI144" s="30"/>
      <c r="AJ144" s="35"/>
      <c r="AK144" s="35"/>
      <c r="AL144" s="31"/>
      <c r="AM144" s="22">
        <f>SUM(Tabel1[[#This Row],[Bez - fout, canadees]:[Bez - fout, anders]])</f>
        <v>0</v>
      </c>
      <c r="AN144" s="30"/>
      <c r="AO144" s="30"/>
      <c r="AP144" s="30"/>
      <c r="AQ144" s="30"/>
      <c r="AR144" s="22">
        <f>SUM(Tabel1[[#This Row],[Bez - Obstakel, openbaar]:[Bez - Obstakel, doelgroep]])</f>
        <v>0</v>
      </c>
      <c r="AS144" s="28"/>
      <c r="AT144" s="28"/>
      <c r="AU144" s="1"/>
      <c r="AV144" s="13">
        <f>SUM(Tabel1[[#This Row],[Bez - doelgroep totaal]]+Tabel1[[#This Row],[Bez - Openbaar]]+Tabel1[[#This Row],[Bez - Foutparkeerders]]+Tabel1[[#This Row],[Bez - Obstakels]]+Tabel1[[#This Row],[Bez - Informeel]])</f>
        <v>0</v>
      </c>
      <c r="AW14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44" s="8">
        <f>IF(OR(Tabel1[[#This Row],[Situatie tijdens meetmoment]]="wegwerkzaamheden",Tabel1[[#This Row],[Situatie tijdens meetmoment]]="niet bereikbaar")," ",IFERROR((Tabel1[[#This Row],[Bez - Privaat]])/Tabel1[[#This Row],[Cap - Privaat]],IF( AND((Tabel1[[#This Row],[Bez - Privaat]])&gt;0,Tabel1[[#This Row],[Cap - Privaat]]=0),"  ","   ")))</f>
        <v>0</v>
      </c>
      <c r="AY144"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44"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44"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44"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144" s="4"/>
      <c r="BN144"/>
      <c r="BQ144" s="4"/>
      <c r="BR144" s="11"/>
      <c r="BS144" s="1"/>
      <c r="BU144"/>
      <c r="CF144" s="4"/>
    </row>
    <row r="145" spans="1:84" x14ac:dyDescent="0.25">
      <c r="A145" s="1" t="s">
        <v>139</v>
      </c>
      <c r="B145" s="1" t="s">
        <v>305</v>
      </c>
      <c r="C145" s="1" t="s">
        <v>420</v>
      </c>
      <c r="D145" s="1" t="s">
        <v>331</v>
      </c>
      <c r="E145" s="40">
        <v>45521</v>
      </c>
      <c r="F145" s="37" t="s">
        <v>303</v>
      </c>
      <c r="G145" s="4">
        <v>2</v>
      </c>
      <c r="H145" s="4">
        <v>0</v>
      </c>
      <c r="I145" s="4">
        <v>0</v>
      </c>
      <c r="J145" s="4">
        <v>0</v>
      </c>
      <c r="K145" s="4">
        <v>0</v>
      </c>
      <c r="L145" s="4">
        <v>0</v>
      </c>
      <c r="M145" s="4">
        <v>0</v>
      </c>
      <c r="N145" s="4">
        <v>0</v>
      </c>
      <c r="O145" s="4">
        <v>0</v>
      </c>
      <c r="P145" s="4">
        <v>0</v>
      </c>
      <c r="Q145" s="4">
        <v>1</v>
      </c>
      <c r="R145" s="4">
        <v>0</v>
      </c>
      <c r="S145" s="4">
        <v>0</v>
      </c>
      <c r="T145" s="4">
        <v>3</v>
      </c>
      <c r="U145" s="4">
        <v>0</v>
      </c>
      <c r="V145" s="4">
        <v>2</v>
      </c>
      <c r="W145" s="4">
        <v>1</v>
      </c>
      <c r="X14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16</v>
      </c>
      <c r="Y145" s="4">
        <f>Tabel1[[#This Row],[Totale openbare capaciteit]]+Tabel1[[#This Row],[Totale doelgroep capaciteit]]+Tabel1[[#This Row],[Cap - Informeel]]</f>
        <v>2</v>
      </c>
      <c r="Z145" s="30"/>
      <c r="AA145" s="30"/>
      <c r="AB145" s="30"/>
      <c r="AC145" s="30"/>
      <c r="AD145" s="30"/>
      <c r="AE145" s="30"/>
      <c r="AF145" s="30"/>
      <c r="AG145" s="30"/>
      <c r="AH145" s="4">
        <f>SUM(Tabel1[[#This Row],[Bez - Gehandicapten algemeen]:[Bez - Overig gereserveerd]])</f>
        <v>0</v>
      </c>
      <c r="AI145" s="29">
        <v>8</v>
      </c>
      <c r="AJ145" s="34">
        <v>1</v>
      </c>
      <c r="AK145" s="35"/>
      <c r="AL145" s="31"/>
      <c r="AM145" s="22">
        <f>SUM(Tabel1[[#This Row],[Bez - fout, canadees]:[Bez - fout, anders]])</f>
        <v>1</v>
      </c>
      <c r="AN145" s="30"/>
      <c r="AO145" s="30"/>
      <c r="AP145" s="30"/>
      <c r="AQ145" s="30"/>
      <c r="AR145" s="22">
        <f>SUM(Tabel1[[#This Row],[Bez - Obstakel, openbaar]:[Bez - Obstakel, doelgroep]])</f>
        <v>0</v>
      </c>
      <c r="AS145" s="28"/>
      <c r="AT145" s="28"/>
      <c r="AU145" s="1"/>
      <c r="AV145" s="13">
        <f>SUM(Tabel1[[#This Row],[Bez - doelgroep totaal]]+Tabel1[[#This Row],[Bez - Openbaar]]+Tabel1[[#This Row],[Bez - Foutparkeerders]]+Tabel1[[#This Row],[Bez - Obstakels]]+Tabel1[[#This Row],[Bez - Informeel]])</f>
        <v>1</v>
      </c>
      <c r="AW14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45" s="8">
        <f>IF(OR(Tabel1[[#This Row],[Situatie tijdens meetmoment]]="wegwerkzaamheden",Tabel1[[#This Row],[Situatie tijdens meetmoment]]="niet bereikbaar")," ",IFERROR((Tabel1[[#This Row],[Bez - Privaat]])/Tabel1[[#This Row],[Cap - Privaat]],IF( AND((Tabel1[[#This Row],[Bez - Privaat]])&gt;0,Tabel1[[#This Row],[Cap - Privaat]]=0),"  ","   ")))</f>
        <v>0.5</v>
      </c>
      <c r="AY14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14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v>
      </c>
      <c r="BA14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v>
      </c>
      <c r="BB145" s="23">
        <f>IF(OR(Tabel1[[#This Row],[Situatie tijdens meetmoment]]="wegwerkzaamheden",Tabel1[[#This Row],[Situatie tijdens meetmoment]]="niet bereikbaar")," ",IFERROR(Tabel1[[#This Row],[Totale bezetting]]/Tabel1[[#This Row],[Totale capaciteit]],IF( AND(Tabel1[[#This Row],[Totale bezetting]]&gt;0,Tabel1[[#This Row],[Totale capaciteit]]=0),"  ","   ")))</f>
        <v>0.5</v>
      </c>
      <c r="BC145" s="4"/>
      <c r="BN145"/>
      <c r="BQ145" s="4"/>
      <c r="BR145" s="11"/>
      <c r="BS145" s="1"/>
      <c r="BU145"/>
      <c r="CF145" s="4"/>
    </row>
    <row r="146" spans="1:84" x14ac:dyDescent="0.25">
      <c r="A146" s="1" t="s">
        <v>139</v>
      </c>
      <c r="B146" s="1" t="s">
        <v>305</v>
      </c>
      <c r="C146" s="1" t="s">
        <v>420</v>
      </c>
      <c r="D146" s="1" t="s">
        <v>331</v>
      </c>
      <c r="E146" s="40">
        <v>45518</v>
      </c>
      <c r="F146" s="37" t="s">
        <v>302</v>
      </c>
      <c r="G146" s="4">
        <v>2</v>
      </c>
      <c r="H146" s="4">
        <v>0</v>
      </c>
      <c r="I146" s="4">
        <v>0</v>
      </c>
      <c r="J146" s="4">
        <v>0</v>
      </c>
      <c r="K146" s="4">
        <v>0</v>
      </c>
      <c r="L146" s="4">
        <v>0</v>
      </c>
      <c r="M146" s="4">
        <v>0</v>
      </c>
      <c r="N146" s="4">
        <v>0</v>
      </c>
      <c r="O146" s="4">
        <v>0</v>
      </c>
      <c r="P146" s="4">
        <v>0</v>
      </c>
      <c r="Q146" s="4">
        <v>1</v>
      </c>
      <c r="R146" s="4">
        <v>0</v>
      </c>
      <c r="S146" s="4">
        <v>0</v>
      </c>
      <c r="T146" s="4">
        <v>3</v>
      </c>
      <c r="U146" s="4">
        <v>0</v>
      </c>
      <c r="V146" s="4">
        <v>2</v>
      </c>
      <c r="W146" s="4">
        <v>1</v>
      </c>
      <c r="X14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16</v>
      </c>
      <c r="Y146" s="4">
        <f>Tabel1[[#This Row],[Totale openbare capaciteit]]+Tabel1[[#This Row],[Totale doelgroep capaciteit]]+Tabel1[[#This Row],[Cap - Informeel]]</f>
        <v>2</v>
      </c>
      <c r="Z146" s="30"/>
      <c r="AA146" s="30"/>
      <c r="AB146" s="30"/>
      <c r="AC146" s="30"/>
      <c r="AD146" s="30"/>
      <c r="AE146" s="30"/>
      <c r="AF146" s="30"/>
      <c r="AG146" s="30"/>
      <c r="AH146" s="4">
        <f>SUM(Tabel1[[#This Row],[Bez - Gehandicapten algemeen]:[Bez - Overig gereserveerd]])</f>
        <v>0</v>
      </c>
      <c r="AI146" s="29">
        <v>7</v>
      </c>
      <c r="AJ146" s="35"/>
      <c r="AK146" s="34">
        <v>1</v>
      </c>
      <c r="AL146" s="31" t="s">
        <v>388</v>
      </c>
      <c r="AM146" s="22">
        <f>SUM(Tabel1[[#This Row],[Bez - fout, canadees]:[Bez - fout, anders]])</f>
        <v>1</v>
      </c>
      <c r="AN146" s="30"/>
      <c r="AO146" s="30"/>
      <c r="AP146" s="30"/>
      <c r="AQ146" s="30"/>
      <c r="AR146" s="22">
        <f>SUM(Tabel1[[#This Row],[Bez - Obstakel, openbaar]:[Bez - Obstakel, doelgroep]])</f>
        <v>0</v>
      </c>
      <c r="AS146" s="28"/>
      <c r="AT146" s="28"/>
      <c r="AU146" s="1"/>
      <c r="AV146" s="13">
        <f>SUM(Tabel1[[#This Row],[Bez - doelgroep totaal]]+Tabel1[[#This Row],[Bez - Openbaar]]+Tabel1[[#This Row],[Bez - Foutparkeerders]]+Tabel1[[#This Row],[Bez - Obstakels]]+Tabel1[[#This Row],[Bez - Informeel]])</f>
        <v>1</v>
      </c>
      <c r="AW14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46" s="8">
        <f>IF(OR(Tabel1[[#This Row],[Situatie tijdens meetmoment]]="wegwerkzaamheden",Tabel1[[#This Row],[Situatie tijdens meetmoment]]="niet bereikbaar")," ",IFERROR((Tabel1[[#This Row],[Bez - Privaat]])/Tabel1[[#This Row],[Cap - Privaat]],IF( AND((Tabel1[[#This Row],[Bez - Privaat]])&gt;0,Tabel1[[#This Row],[Cap - Privaat]]=0),"  ","   ")))</f>
        <v>0.4375</v>
      </c>
      <c r="AY14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14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v>
      </c>
      <c r="BA14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v>
      </c>
      <c r="BB146" s="23">
        <f>IF(OR(Tabel1[[#This Row],[Situatie tijdens meetmoment]]="wegwerkzaamheden",Tabel1[[#This Row],[Situatie tijdens meetmoment]]="niet bereikbaar")," ",IFERROR(Tabel1[[#This Row],[Totale bezetting]]/Tabel1[[#This Row],[Totale capaciteit]],IF( AND(Tabel1[[#This Row],[Totale bezetting]]&gt;0,Tabel1[[#This Row],[Totale capaciteit]]=0),"  ","   ")))</f>
        <v>0.5</v>
      </c>
      <c r="BC146" s="4"/>
      <c r="BN146"/>
      <c r="BQ146" s="4"/>
      <c r="BR146" s="11"/>
      <c r="BS146" s="1"/>
      <c r="BU146"/>
      <c r="CF146" s="4"/>
    </row>
    <row r="147" spans="1:84" x14ac:dyDescent="0.25">
      <c r="A147" s="1" t="s">
        <v>140</v>
      </c>
      <c r="B147" s="1" t="s">
        <v>305</v>
      </c>
      <c r="C147" s="1" t="s">
        <v>420</v>
      </c>
      <c r="D147" s="1" t="s">
        <v>331</v>
      </c>
      <c r="E147" s="40">
        <v>45518</v>
      </c>
      <c r="F147" s="37" t="s">
        <v>302</v>
      </c>
      <c r="G147" s="4">
        <v>12</v>
      </c>
      <c r="H147" s="4">
        <v>7</v>
      </c>
      <c r="I147" s="4">
        <v>0</v>
      </c>
      <c r="J147" s="4">
        <v>0</v>
      </c>
      <c r="K147" s="4">
        <v>0</v>
      </c>
      <c r="L147" s="4">
        <v>0</v>
      </c>
      <c r="M147" s="4">
        <v>0</v>
      </c>
      <c r="N147" s="4">
        <v>0</v>
      </c>
      <c r="O147" s="4">
        <v>0</v>
      </c>
      <c r="P147" s="4">
        <v>2</v>
      </c>
      <c r="Q147" s="4">
        <v>1</v>
      </c>
      <c r="R147" s="4">
        <v>0</v>
      </c>
      <c r="S147" s="4">
        <v>0</v>
      </c>
      <c r="T147" s="4">
        <v>6</v>
      </c>
      <c r="U147" s="4">
        <v>0</v>
      </c>
      <c r="V147" s="4">
        <v>4</v>
      </c>
      <c r="W147" s="4">
        <v>0</v>
      </c>
      <c r="X14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24</v>
      </c>
      <c r="Y147" s="4">
        <f>Tabel1[[#This Row],[Totale openbare capaciteit]]+Tabel1[[#This Row],[Totale doelgroep capaciteit]]+Tabel1[[#This Row],[Cap - Informeel]]</f>
        <v>19</v>
      </c>
      <c r="Z147" s="29">
        <v>11</v>
      </c>
      <c r="AA147" s="29">
        <v>3</v>
      </c>
      <c r="AB147" s="30"/>
      <c r="AC147" s="30"/>
      <c r="AD147" s="30"/>
      <c r="AE147" s="30"/>
      <c r="AF147" s="30"/>
      <c r="AG147" s="30"/>
      <c r="AH147" s="4">
        <f>SUM(Tabel1[[#This Row],[Bez - Gehandicapten algemeen]:[Bez - Overig gereserveerd]])</f>
        <v>0</v>
      </c>
      <c r="AI147" s="29">
        <v>14</v>
      </c>
      <c r="AJ147" s="35"/>
      <c r="AK147" s="35"/>
      <c r="AL147" s="31"/>
      <c r="AM147" s="22">
        <f>SUM(Tabel1[[#This Row],[Bez - fout, canadees]:[Bez - fout, anders]])</f>
        <v>0</v>
      </c>
      <c r="AN147" s="30"/>
      <c r="AO147" s="30"/>
      <c r="AP147" s="30"/>
      <c r="AQ147" s="30"/>
      <c r="AR147" s="22">
        <f>SUM(Tabel1[[#This Row],[Bez - Obstakel, openbaar]:[Bez - Obstakel, doelgroep]])</f>
        <v>0</v>
      </c>
      <c r="AS147" s="28"/>
      <c r="AT147" s="28"/>
      <c r="AU147" s="1"/>
      <c r="AV147" s="13">
        <f>SUM(Tabel1[[#This Row],[Bez - doelgroep totaal]]+Tabel1[[#This Row],[Bez - Openbaar]]+Tabel1[[#This Row],[Bez - Foutparkeerders]]+Tabel1[[#This Row],[Bez - Obstakels]]+Tabel1[[#This Row],[Bez - Informeel]])</f>
        <v>14</v>
      </c>
      <c r="AW14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47" s="8">
        <f>IF(OR(Tabel1[[#This Row],[Situatie tijdens meetmoment]]="wegwerkzaamheden",Tabel1[[#This Row],[Situatie tijdens meetmoment]]="niet bereikbaar")," ",IFERROR((Tabel1[[#This Row],[Bez - Privaat]])/Tabel1[[#This Row],[Cap - Privaat]],IF( AND((Tabel1[[#This Row],[Bez - Privaat]])&gt;0,Tabel1[[#This Row],[Cap - Privaat]]=0),"  ","   ")))</f>
        <v>0.58333333333333337</v>
      </c>
      <c r="AY14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0.91666666666666663</v>
      </c>
      <c r="AZ14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1.1666666666666667</v>
      </c>
      <c r="BA14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1.1666666666666667</v>
      </c>
      <c r="BB147" s="23">
        <f>IF(OR(Tabel1[[#This Row],[Situatie tijdens meetmoment]]="wegwerkzaamheden",Tabel1[[#This Row],[Situatie tijdens meetmoment]]="niet bereikbaar")," ",IFERROR(Tabel1[[#This Row],[Totale bezetting]]/Tabel1[[#This Row],[Totale capaciteit]],IF( AND(Tabel1[[#This Row],[Totale bezetting]]&gt;0,Tabel1[[#This Row],[Totale capaciteit]]=0),"  ","   ")))</f>
        <v>0.73684210526315785</v>
      </c>
      <c r="BC147" s="4"/>
      <c r="BN147"/>
      <c r="BQ147" s="4"/>
      <c r="BR147" s="11"/>
      <c r="BS147" s="1"/>
      <c r="BU147"/>
      <c r="CF147" s="4"/>
    </row>
    <row r="148" spans="1:84" x14ac:dyDescent="0.25">
      <c r="A148" s="1" t="s">
        <v>140</v>
      </c>
      <c r="B148" s="1" t="s">
        <v>305</v>
      </c>
      <c r="C148" s="1" t="s">
        <v>420</v>
      </c>
      <c r="D148" s="1" t="s">
        <v>331</v>
      </c>
      <c r="E148" s="40">
        <v>45521</v>
      </c>
      <c r="F148" s="37" t="s">
        <v>303</v>
      </c>
      <c r="G148" s="4">
        <v>12</v>
      </c>
      <c r="H148" s="4">
        <v>7</v>
      </c>
      <c r="I148" s="4">
        <v>0</v>
      </c>
      <c r="J148" s="4">
        <v>0</v>
      </c>
      <c r="K148" s="4">
        <v>0</v>
      </c>
      <c r="L148" s="4">
        <v>0</v>
      </c>
      <c r="M148" s="4">
        <v>0</v>
      </c>
      <c r="N148" s="4">
        <v>0</v>
      </c>
      <c r="O148" s="4">
        <v>0</v>
      </c>
      <c r="P148" s="4">
        <v>2</v>
      </c>
      <c r="Q148" s="4">
        <v>1</v>
      </c>
      <c r="R148" s="4">
        <v>0</v>
      </c>
      <c r="S148" s="4">
        <v>0</v>
      </c>
      <c r="T148" s="4">
        <v>6</v>
      </c>
      <c r="U148" s="4">
        <v>0</v>
      </c>
      <c r="V148" s="4">
        <v>4</v>
      </c>
      <c r="W148" s="4">
        <v>0</v>
      </c>
      <c r="X14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24</v>
      </c>
      <c r="Y148" s="4">
        <f>Tabel1[[#This Row],[Totale openbare capaciteit]]+Tabel1[[#This Row],[Totale doelgroep capaciteit]]+Tabel1[[#This Row],[Cap - Informeel]]</f>
        <v>19</v>
      </c>
      <c r="Z148" s="29">
        <v>9</v>
      </c>
      <c r="AA148" s="30">
        <v>5</v>
      </c>
      <c r="AB148" s="30"/>
      <c r="AC148" s="30"/>
      <c r="AD148" s="30"/>
      <c r="AE148" s="30"/>
      <c r="AF148" s="30"/>
      <c r="AG148" s="30"/>
      <c r="AH148" s="4">
        <f>SUM(Tabel1[[#This Row],[Bez - Gehandicapten algemeen]:[Bez - Overig gereserveerd]])</f>
        <v>0</v>
      </c>
      <c r="AI148" s="29">
        <v>11</v>
      </c>
      <c r="AJ148" s="35"/>
      <c r="AK148" s="34"/>
      <c r="AL148" s="31"/>
      <c r="AM148" s="22">
        <f>SUM(Tabel1[[#This Row],[Bez - fout, canadees]:[Bez - fout, anders]])</f>
        <v>0</v>
      </c>
      <c r="AN148" s="30"/>
      <c r="AO148" s="30"/>
      <c r="AP148" s="30"/>
      <c r="AQ148" s="30"/>
      <c r="AR148" s="22">
        <f>SUM(Tabel1[[#This Row],[Bez - Obstakel, openbaar]:[Bez - Obstakel, doelgroep]])</f>
        <v>0</v>
      </c>
      <c r="AS148" s="28"/>
      <c r="AT148" s="28"/>
      <c r="AU148" s="1"/>
      <c r="AV148" s="13">
        <f>SUM(Tabel1[[#This Row],[Bez - doelgroep totaal]]+Tabel1[[#This Row],[Bez - Openbaar]]+Tabel1[[#This Row],[Bez - Foutparkeerders]]+Tabel1[[#This Row],[Bez - Obstakels]]+Tabel1[[#This Row],[Bez - Informeel]])</f>
        <v>14</v>
      </c>
      <c r="AW14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48" s="8">
        <f>IF(OR(Tabel1[[#This Row],[Situatie tijdens meetmoment]]="wegwerkzaamheden",Tabel1[[#This Row],[Situatie tijdens meetmoment]]="niet bereikbaar")," ",IFERROR((Tabel1[[#This Row],[Bez - Privaat]])/Tabel1[[#This Row],[Cap - Privaat]],IF( AND((Tabel1[[#This Row],[Bez - Privaat]])&gt;0,Tabel1[[#This Row],[Cap - Privaat]]=0),"  ","   ")))</f>
        <v>0.45833333333333331</v>
      </c>
      <c r="AY14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0.75</v>
      </c>
      <c r="AZ14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1.1666666666666667</v>
      </c>
      <c r="BA14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1.1666666666666667</v>
      </c>
      <c r="BB148" s="23">
        <f>IF(OR(Tabel1[[#This Row],[Situatie tijdens meetmoment]]="wegwerkzaamheden",Tabel1[[#This Row],[Situatie tijdens meetmoment]]="niet bereikbaar")," ",IFERROR(Tabel1[[#This Row],[Totale bezetting]]/Tabel1[[#This Row],[Totale capaciteit]],IF( AND(Tabel1[[#This Row],[Totale bezetting]]&gt;0,Tabel1[[#This Row],[Totale capaciteit]]=0),"  ","   ")))</f>
        <v>0.73684210526315785</v>
      </c>
      <c r="BC148" s="4"/>
      <c r="BN148"/>
      <c r="BQ148" s="4"/>
      <c r="BR148" s="11"/>
      <c r="BS148" s="1"/>
      <c r="BU148"/>
      <c r="CF148" s="4"/>
    </row>
    <row r="149" spans="1:84" x14ac:dyDescent="0.25">
      <c r="A149" s="1" t="s">
        <v>141</v>
      </c>
      <c r="B149" s="1" t="s">
        <v>305</v>
      </c>
      <c r="C149" s="1" t="s">
        <v>420</v>
      </c>
      <c r="D149" s="1" t="s">
        <v>336</v>
      </c>
      <c r="E149" s="40">
        <v>45518</v>
      </c>
      <c r="F149" s="37" t="s">
        <v>302</v>
      </c>
      <c r="G149" s="4">
        <v>0</v>
      </c>
      <c r="H149" s="4">
        <v>7</v>
      </c>
      <c r="I149" s="4">
        <v>0</v>
      </c>
      <c r="J149" s="4">
        <v>0</v>
      </c>
      <c r="K149" s="4">
        <v>0</v>
      </c>
      <c r="L149" s="4">
        <v>0</v>
      </c>
      <c r="M149" s="4">
        <v>0</v>
      </c>
      <c r="N149" s="4">
        <v>0</v>
      </c>
      <c r="O149" s="4">
        <v>0</v>
      </c>
      <c r="P149" s="4">
        <v>0</v>
      </c>
      <c r="Q149" s="4">
        <v>0</v>
      </c>
      <c r="R149" s="4">
        <v>0</v>
      </c>
      <c r="S149" s="4">
        <v>0</v>
      </c>
      <c r="T149" s="4">
        <v>0</v>
      </c>
      <c r="U149" s="4">
        <v>0</v>
      </c>
      <c r="V149" s="4">
        <v>0</v>
      </c>
      <c r="W149" s="4">
        <v>0</v>
      </c>
      <c r="X14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49" s="4">
        <f>Tabel1[[#This Row],[Totale openbare capaciteit]]+Tabel1[[#This Row],[Totale doelgroep capaciteit]]+Tabel1[[#This Row],[Cap - Informeel]]</f>
        <v>7</v>
      </c>
      <c r="Z149" s="30"/>
      <c r="AA149" s="29">
        <v>3</v>
      </c>
      <c r="AB149" s="30"/>
      <c r="AC149" s="30"/>
      <c r="AD149" s="30"/>
      <c r="AE149" s="30"/>
      <c r="AF149" s="30"/>
      <c r="AG149" s="30"/>
      <c r="AH149" s="4">
        <f>SUM(Tabel1[[#This Row],[Bez - Gehandicapten algemeen]:[Bez - Overig gereserveerd]])</f>
        <v>0</v>
      </c>
      <c r="AI149" s="30"/>
      <c r="AJ149" s="35"/>
      <c r="AK149" s="34">
        <v>1</v>
      </c>
      <c r="AL149" s="31" t="s">
        <v>388</v>
      </c>
      <c r="AM149" s="22">
        <f>SUM(Tabel1[[#This Row],[Bez - fout, canadees]:[Bez - fout, anders]])</f>
        <v>1</v>
      </c>
      <c r="AN149" s="30"/>
      <c r="AO149" s="30"/>
      <c r="AP149" s="30"/>
      <c r="AQ149" s="30"/>
      <c r="AR149" s="22">
        <f>SUM(Tabel1[[#This Row],[Bez - Obstakel, openbaar]:[Bez - Obstakel, doelgroep]])</f>
        <v>0</v>
      </c>
      <c r="AS149" s="28"/>
      <c r="AT149" s="28"/>
      <c r="AU149" s="1"/>
      <c r="AV149" s="13">
        <f>SUM(Tabel1[[#This Row],[Bez - doelgroep totaal]]+Tabel1[[#This Row],[Bez - Openbaar]]+Tabel1[[#This Row],[Bez - Foutparkeerders]]+Tabel1[[#This Row],[Bez - Obstakels]]+Tabel1[[#This Row],[Bez - Informeel]])</f>
        <v>4</v>
      </c>
      <c r="AW14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49"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49"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49"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49"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49" s="23">
        <f>IF(OR(Tabel1[[#This Row],[Situatie tijdens meetmoment]]="wegwerkzaamheden",Tabel1[[#This Row],[Situatie tijdens meetmoment]]="niet bereikbaar")," ",IFERROR(Tabel1[[#This Row],[Totale bezetting]]/Tabel1[[#This Row],[Totale capaciteit]],IF( AND(Tabel1[[#This Row],[Totale bezetting]]&gt;0,Tabel1[[#This Row],[Totale capaciteit]]=0),"  ","   ")))</f>
        <v>0.5714285714285714</v>
      </c>
      <c r="BC149" s="4"/>
      <c r="BN149"/>
      <c r="BQ149" s="4"/>
      <c r="BR149" s="11"/>
      <c r="BS149" s="1"/>
      <c r="BU149"/>
      <c r="CF149" s="4"/>
    </row>
    <row r="150" spans="1:84" x14ac:dyDescent="0.25">
      <c r="A150" s="1" t="s">
        <v>141</v>
      </c>
      <c r="B150" s="1" t="s">
        <v>305</v>
      </c>
      <c r="C150" s="1" t="s">
        <v>420</v>
      </c>
      <c r="D150" s="1" t="s">
        <v>336</v>
      </c>
      <c r="E150" s="40">
        <v>45521</v>
      </c>
      <c r="F150" s="37" t="s">
        <v>303</v>
      </c>
      <c r="G150" s="4">
        <v>0</v>
      </c>
      <c r="H150" s="4">
        <v>7</v>
      </c>
      <c r="I150" s="4">
        <v>0</v>
      </c>
      <c r="J150" s="4">
        <v>0</v>
      </c>
      <c r="K150" s="4">
        <v>0</v>
      </c>
      <c r="L150" s="4">
        <v>0</v>
      </c>
      <c r="M150" s="4">
        <v>0</v>
      </c>
      <c r="N150" s="4">
        <v>0</v>
      </c>
      <c r="O150" s="4">
        <v>0</v>
      </c>
      <c r="P150" s="4">
        <v>0</v>
      </c>
      <c r="Q150" s="4">
        <v>0</v>
      </c>
      <c r="R150" s="4">
        <v>0</v>
      </c>
      <c r="S150" s="4">
        <v>0</v>
      </c>
      <c r="T150" s="4">
        <v>0</v>
      </c>
      <c r="U150" s="4">
        <v>0</v>
      </c>
      <c r="V150" s="4">
        <v>0</v>
      </c>
      <c r="W150" s="4">
        <v>0</v>
      </c>
      <c r="X15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50" s="4">
        <f>Tabel1[[#This Row],[Totale openbare capaciteit]]+Tabel1[[#This Row],[Totale doelgroep capaciteit]]+Tabel1[[#This Row],[Cap - Informeel]]</f>
        <v>7</v>
      </c>
      <c r="Z150" s="29"/>
      <c r="AA150" s="30">
        <v>5</v>
      </c>
      <c r="AB150" s="30"/>
      <c r="AC150" s="30"/>
      <c r="AD150" s="30"/>
      <c r="AE150" s="30"/>
      <c r="AF150" s="30"/>
      <c r="AG150" s="30"/>
      <c r="AH150" s="4">
        <f>SUM(Tabel1[[#This Row],[Bez - Gehandicapten algemeen]:[Bez - Overig gereserveerd]])</f>
        <v>0</v>
      </c>
      <c r="AI150" s="30"/>
      <c r="AJ150" s="35"/>
      <c r="AK150" s="35"/>
      <c r="AL150" s="31"/>
      <c r="AM150" s="22">
        <f>SUM(Tabel1[[#This Row],[Bez - fout, canadees]:[Bez - fout, anders]])</f>
        <v>0</v>
      </c>
      <c r="AN150" s="30"/>
      <c r="AO150" s="30"/>
      <c r="AP150" s="30"/>
      <c r="AQ150" s="30"/>
      <c r="AR150" s="22">
        <f>SUM(Tabel1[[#This Row],[Bez - Obstakel, openbaar]:[Bez - Obstakel, doelgroep]])</f>
        <v>0</v>
      </c>
      <c r="AS150" s="28"/>
      <c r="AT150" s="28"/>
      <c r="AU150" s="1"/>
      <c r="AV150" s="13">
        <f>SUM(Tabel1[[#This Row],[Bez - doelgroep totaal]]+Tabel1[[#This Row],[Bez - Openbaar]]+Tabel1[[#This Row],[Bez - Foutparkeerders]]+Tabel1[[#This Row],[Bez - Obstakels]]+Tabel1[[#This Row],[Bez - Informeel]])</f>
        <v>5</v>
      </c>
      <c r="AW15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50"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50"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50"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50"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50" s="23">
        <f>IF(OR(Tabel1[[#This Row],[Situatie tijdens meetmoment]]="wegwerkzaamheden",Tabel1[[#This Row],[Situatie tijdens meetmoment]]="niet bereikbaar")," ",IFERROR(Tabel1[[#This Row],[Totale bezetting]]/Tabel1[[#This Row],[Totale capaciteit]],IF( AND(Tabel1[[#This Row],[Totale bezetting]]&gt;0,Tabel1[[#This Row],[Totale capaciteit]]=0),"  ","   ")))</f>
        <v>0.7142857142857143</v>
      </c>
      <c r="BC150" s="4"/>
      <c r="BN150"/>
      <c r="BQ150" s="4"/>
      <c r="BR150" s="11"/>
      <c r="BS150" s="1"/>
      <c r="BU150"/>
      <c r="CF150" s="4"/>
    </row>
    <row r="151" spans="1:84" x14ac:dyDescent="0.25">
      <c r="A151" s="1" t="s">
        <v>142</v>
      </c>
      <c r="B151" s="1" t="s">
        <v>305</v>
      </c>
      <c r="C151" s="1" t="s">
        <v>420</v>
      </c>
      <c r="D151" s="1" t="s">
        <v>331</v>
      </c>
      <c r="E151" s="40">
        <v>45518</v>
      </c>
      <c r="F151" s="37" t="s">
        <v>302</v>
      </c>
      <c r="G151" s="4">
        <v>10</v>
      </c>
      <c r="H151" s="4">
        <v>0</v>
      </c>
      <c r="I151" s="4">
        <v>0</v>
      </c>
      <c r="J151" s="4">
        <v>0</v>
      </c>
      <c r="K151" s="4">
        <v>0</v>
      </c>
      <c r="L151" s="4">
        <v>0</v>
      </c>
      <c r="M151" s="4">
        <v>0</v>
      </c>
      <c r="N151" s="4">
        <v>0</v>
      </c>
      <c r="O151" s="4">
        <v>0</v>
      </c>
      <c r="P151" s="4">
        <v>2</v>
      </c>
      <c r="Q151" s="4">
        <v>3</v>
      </c>
      <c r="R151" s="4">
        <v>0</v>
      </c>
      <c r="S151" s="4">
        <v>1</v>
      </c>
      <c r="T151" s="4">
        <v>9</v>
      </c>
      <c r="U151" s="4">
        <v>3</v>
      </c>
      <c r="V151" s="4">
        <v>5</v>
      </c>
      <c r="W151" s="4">
        <v>1</v>
      </c>
      <c r="X15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54</v>
      </c>
      <c r="Y151" s="4">
        <f>Tabel1[[#This Row],[Totale openbare capaciteit]]+Tabel1[[#This Row],[Totale doelgroep capaciteit]]+Tabel1[[#This Row],[Cap - Informeel]]</f>
        <v>10</v>
      </c>
      <c r="Z151" s="29">
        <v>9</v>
      </c>
      <c r="AA151" s="29"/>
      <c r="AB151" s="30"/>
      <c r="AC151" s="30"/>
      <c r="AD151" s="30"/>
      <c r="AE151" s="30"/>
      <c r="AF151" s="30"/>
      <c r="AG151" s="30"/>
      <c r="AH151" s="4">
        <f>SUM(Tabel1[[#This Row],[Bez - Gehandicapten algemeen]:[Bez - Overig gereserveerd]])</f>
        <v>0</v>
      </c>
      <c r="AI151" s="29">
        <v>26</v>
      </c>
      <c r="AJ151" s="35"/>
      <c r="AK151" s="35"/>
      <c r="AL151" s="31"/>
      <c r="AM151" s="22">
        <f>SUM(Tabel1[[#This Row],[Bez - fout, canadees]:[Bez - fout, anders]])</f>
        <v>0</v>
      </c>
      <c r="AN151" s="30"/>
      <c r="AO151" s="30"/>
      <c r="AP151" s="30"/>
      <c r="AQ151" s="30"/>
      <c r="AR151" s="22">
        <f>SUM(Tabel1[[#This Row],[Bez - Obstakel, openbaar]:[Bez - Obstakel, doelgroep]])</f>
        <v>0</v>
      </c>
      <c r="AS151" s="28"/>
      <c r="AT151" s="28"/>
      <c r="AU151" s="1"/>
      <c r="AV151" s="13">
        <f>SUM(Tabel1[[#This Row],[Bez - doelgroep totaal]]+Tabel1[[#This Row],[Bez - Openbaar]]+Tabel1[[#This Row],[Bez - Foutparkeerders]]+Tabel1[[#This Row],[Bez - Obstakels]]+Tabel1[[#This Row],[Bez - Informeel]])</f>
        <v>9</v>
      </c>
      <c r="AW15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51" s="8">
        <f>IF(OR(Tabel1[[#This Row],[Situatie tijdens meetmoment]]="wegwerkzaamheden",Tabel1[[#This Row],[Situatie tijdens meetmoment]]="niet bereikbaar")," ",IFERROR((Tabel1[[#This Row],[Bez - Privaat]])/Tabel1[[#This Row],[Cap - Privaat]],IF( AND((Tabel1[[#This Row],[Bez - Privaat]])&gt;0,Tabel1[[#This Row],[Cap - Privaat]]=0),"  ","   ")))</f>
        <v>0.48148148148148145</v>
      </c>
      <c r="AY15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0.9</v>
      </c>
      <c r="AZ15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0.9</v>
      </c>
      <c r="BA15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0.9</v>
      </c>
      <c r="BB151" s="23">
        <f>IF(OR(Tabel1[[#This Row],[Situatie tijdens meetmoment]]="wegwerkzaamheden",Tabel1[[#This Row],[Situatie tijdens meetmoment]]="niet bereikbaar")," ",IFERROR(Tabel1[[#This Row],[Totale bezetting]]/Tabel1[[#This Row],[Totale capaciteit]],IF( AND(Tabel1[[#This Row],[Totale bezetting]]&gt;0,Tabel1[[#This Row],[Totale capaciteit]]=0),"  ","   ")))</f>
        <v>0.9</v>
      </c>
      <c r="BC151" s="4"/>
      <c r="BN151"/>
      <c r="BQ151" s="4"/>
      <c r="BR151" s="11"/>
      <c r="BS151" s="1"/>
      <c r="BU151"/>
      <c r="CF151" s="4"/>
    </row>
    <row r="152" spans="1:84" x14ac:dyDescent="0.25">
      <c r="A152" s="1" t="s">
        <v>142</v>
      </c>
      <c r="B152" s="1" t="s">
        <v>305</v>
      </c>
      <c r="C152" s="1" t="s">
        <v>420</v>
      </c>
      <c r="D152" s="1" t="s">
        <v>331</v>
      </c>
      <c r="E152" s="40">
        <v>45521</v>
      </c>
      <c r="F152" s="37" t="s">
        <v>303</v>
      </c>
      <c r="G152" s="4">
        <v>10</v>
      </c>
      <c r="H152" s="4">
        <v>0</v>
      </c>
      <c r="I152" s="4">
        <v>0</v>
      </c>
      <c r="J152" s="4">
        <v>0</v>
      </c>
      <c r="K152" s="4">
        <v>0</v>
      </c>
      <c r="L152" s="4">
        <v>0</v>
      </c>
      <c r="M152" s="4">
        <v>0</v>
      </c>
      <c r="N152" s="4">
        <v>0</v>
      </c>
      <c r="O152" s="4">
        <v>0</v>
      </c>
      <c r="P152" s="4">
        <v>2</v>
      </c>
      <c r="Q152" s="4">
        <v>3</v>
      </c>
      <c r="R152" s="4">
        <v>0</v>
      </c>
      <c r="S152" s="4">
        <v>1</v>
      </c>
      <c r="T152" s="4">
        <v>9</v>
      </c>
      <c r="U152" s="4">
        <v>3</v>
      </c>
      <c r="V152" s="4">
        <v>5</v>
      </c>
      <c r="W152" s="4">
        <v>1</v>
      </c>
      <c r="X15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54</v>
      </c>
      <c r="Y152" s="4">
        <f>Tabel1[[#This Row],[Totale openbare capaciteit]]+Tabel1[[#This Row],[Totale doelgroep capaciteit]]+Tabel1[[#This Row],[Cap - Informeel]]</f>
        <v>10</v>
      </c>
      <c r="Z152" s="29">
        <v>5</v>
      </c>
      <c r="AA152" s="30"/>
      <c r="AB152" s="30"/>
      <c r="AC152" s="30"/>
      <c r="AD152" s="30"/>
      <c r="AE152" s="30"/>
      <c r="AF152" s="30"/>
      <c r="AG152" s="30"/>
      <c r="AH152" s="4">
        <f>SUM(Tabel1[[#This Row],[Bez - Gehandicapten algemeen]:[Bez - Overig gereserveerd]])</f>
        <v>0</v>
      </c>
      <c r="AI152" s="29">
        <v>24</v>
      </c>
      <c r="AJ152" s="35"/>
      <c r="AK152" s="34">
        <v>1</v>
      </c>
      <c r="AL152" s="31" t="s">
        <v>393</v>
      </c>
      <c r="AM152" s="22">
        <f>SUM(Tabel1[[#This Row],[Bez - fout, canadees]:[Bez - fout, anders]])</f>
        <v>1</v>
      </c>
      <c r="AN152" s="29">
        <v>1</v>
      </c>
      <c r="AO152" s="29"/>
      <c r="AP152" s="30"/>
      <c r="AQ152" s="30" t="s">
        <v>397</v>
      </c>
      <c r="AR152" s="22">
        <f>SUM(Tabel1[[#This Row],[Bez - Obstakel, openbaar]:[Bez - Obstakel, doelgroep]])</f>
        <v>1</v>
      </c>
      <c r="AS152" s="28"/>
      <c r="AT152" s="28"/>
      <c r="AU152" s="1"/>
      <c r="AV152" s="13">
        <f>SUM(Tabel1[[#This Row],[Bez - doelgroep totaal]]+Tabel1[[#This Row],[Bez - Openbaar]]+Tabel1[[#This Row],[Bez - Foutparkeerders]]+Tabel1[[#This Row],[Bez - Obstakels]]+Tabel1[[#This Row],[Bez - Informeel]])</f>
        <v>7</v>
      </c>
      <c r="AW15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52" s="8">
        <f>IF(OR(Tabel1[[#This Row],[Situatie tijdens meetmoment]]="wegwerkzaamheden",Tabel1[[#This Row],[Situatie tijdens meetmoment]]="niet bereikbaar")," ",IFERROR((Tabel1[[#This Row],[Bez - Privaat]])/Tabel1[[#This Row],[Cap - Privaat]],IF( AND((Tabel1[[#This Row],[Bez - Privaat]])&gt;0,Tabel1[[#This Row],[Cap - Privaat]]=0),"  ","   ")))</f>
        <v>0.44444444444444442</v>
      </c>
      <c r="AY15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v>
      </c>
      <c r="AZ15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v>
      </c>
      <c r="BA15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0.7</v>
      </c>
      <c r="BB152" s="23">
        <f>IF(OR(Tabel1[[#This Row],[Situatie tijdens meetmoment]]="wegwerkzaamheden",Tabel1[[#This Row],[Situatie tijdens meetmoment]]="niet bereikbaar")," ",IFERROR(Tabel1[[#This Row],[Totale bezetting]]/Tabel1[[#This Row],[Totale capaciteit]],IF( AND(Tabel1[[#This Row],[Totale bezetting]]&gt;0,Tabel1[[#This Row],[Totale capaciteit]]=0),"  ","   ")))</f>
        <v>0.7</v>
      </c>
      <c r="BC152" s="4"/>
      <c r="BN152"/>
      <c r="BQ152" s="4"/>
      <c r="BR152" s="11"/>
      <c r="BS152" s="1"/>
      <c r="BU152"/>
      <c r="CF152" s="4"/>
    </row>
    <row r="153" spans="1:84" x14ac:dyDescent="0.25">
      <c r="A153" s="1" t="s">
        <v>143</v>
      </c>
      <c r="B153" s="1" t="s">
        <v>305</v>
      </c>
      <c r="C153" s="1" t="s">
        <v>420</v>
      </c>
      <c r="D153" s="1" t="s">
        <v>337</v>
      </c>
      <c r="E153" s="40">
        <v>45518</v>
      </c>
      <c r="F153" s="37" t="s">
        <v>302</v>
      </c>
      <c r="G153" s="4">
        <v>0</v>
      </c>
      <c r="H153" s="4">
        <v>0</v>
      </c>
      <c r="I153" s="4">
        <v>0</v>
      </c>
      <c r="J153" s="4">
        <v>0</v>
      </c>
      <c r="K153" s="4">
        <v>0</v>
      </c>
      <c r="L153" s="4">
        <v>0</v>
      </c>
      <c r="M153" s="4">
        <v>0</v>
      </c>
      <c r="N153" s="4">
        <v>0</v>
      </c>
      <c r="O153" s="4">
        <v>0</v>
      </c>
      <c r="P153" s="4">
        <v>1</v>
      </c>
      <c r="Q153" s="4">
        <v>3</v>
      </c>
      <c r="R153" s="4">
        <v>3</v>
      </c>
      <c r="S153" s="4">
        <v>2</v>
      </c>
      <c r="T153" s="4">
        <v>2</v>
      </c>
      <c r="U153" s="4">
        <v>0</v>
      </c>
      <c r="V153" s="4">
        <v>1</v>
      </c>
      <c r="W153" s="4">
        <v>0</v>
      </c>
      <c r="X15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20</v>
      </c>
      <c r="Y153" s="4">
        <f>Tabel1[[#This Row],[Totale openbare capaciteit]]+Tabel1[[#This Row],[Totale doelgroep capaciteit]]+Tabel1[[#This Row],[Cap - Informeel]]</f>
        <v>0</v>
      </c>
      <c r="Z153" s="30"/>
      <c r="AA153" s="33"/>
      <c r="AB153" s="30"/>
      <c r="AC153" s="30"/>
      <c r="AD153" s="30"/>
      <c r="AE153" s="30"/>
      <c r="AF153" s="30"/>
      <c r="AG153" s="30"/>
      <c r="AH153" s="4">
        <f>SUM(Tabel1[[#This Row],[Bez - Gehandicapten algemeen]:[Bez - Overig gereserveerd]])</f>
        <v>0</v>
      </c>
      <c r="AI153" s="29">
        <v>15</v>
      </c>
      <c r="AJ153" s="35"/>
      <c r="AK153" s="29">
        <v>2</v>
      </c>
      <c r="AL153" s="31" t="s">
        <v>393</v>
      </c>
      <c r="AM153" s="22">
        <f>SUM(Tabel1[[#This Row],[Bez - fout, canadees]:[Bez - fout, anders]])</f>
        <v>2</v>
      </c>
      <c r="AN153" s="30"/>
      <c r="AO153" s="30"/>
      <c r="AP153" s="30"/>
      <c r="AQ153" s="30"/>
      <c r="AR153" s="22">
        <f>SUM(Tabel1[[#This Row],[Bez - Obstakel, openbaar]:[Bez - Obstakel, doelgroep]])</f>
        <v>0</v>
      </c>
      <c r="AS153" s="28"/>
      <c r="AT153" s="28"/>
      <c r="AU153" s="1" t="s">
        <v>401</v>
      </c>
      <c r="AV153" s="13">
        <f>SUM(Tabel1[[#This Row],[Bez - doelgroep totaal]]+Tabel1[[#This Row],[Bez - Openbaar]]+Tabel1[[#This Row],[Bez - Foutparkeerders]]+Tabel1[[#This Row],[Bez - Obstakels]]+Tabel1[[#This Row],[Bez - Informeel]])</f>
        <v>2</v>
      </c>
      <c r="AW15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53" s="8">
        <f>IF(OR(Tabel1[[#This Row],[Situatie tijdens meetmoment]]="wegwerkzaamheden",Tabel1[[#This Row],[Situatie tijdens meetmoment]]="niet bereikbaar")," ",IFERROR((Tabel1[[#This Row],[Bez - Privaat]])/Tabel1[[#This Row],[Cap - Privaat]],IF( AND((Tabel1[[#This Row],[Bez - Privaat]])&gt;0,Tabel1[[#This Row],[Cap - Privaat]]=0),"  ","   ")))</f>
        <v>0.75</v>
      </c>
      <c r="AY153"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53"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53"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53"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153" s="4"/>
      <c r="BN153"/>
      <c r="BQ153" s="4"/>
      <c r="BR153" s="11"/>
      <c r="BS153" s="1"/>
      <c r="BU153"/>
      <c r="CF153" s="4"/>
    </row>
    <row r="154" spans="1:84" x14ac:dyDescent="0.25">
      <c r="A154" s="1" t="s">
        <v>143</v>
      </c>
      <c r="B154" s="1" t="s">
        <v>305</v>
      </c>
      <c r="C154" s="1" t="s">
        <v>420</v>
      </c>
      <c r="D154" s="1" t="s">
        <v>337</v>
      </c>
      <c r="E154" s="40">
        <v>45521</v>
      </c>
      <c r="F154" s="37" t="s">
        <v>303</v>
      </c>
      <c r="G154" s="4">
        <v>0</v>
      </c>
      <c r="H154" s="4">
        <v>0</v>
      </c>
      <c r="I154" s="4">
        <v>0</v>
      </c>
      <c r="J154" s="4">
        <v>0</v>
      </c>
      <c r="K154" s="4">
        <v>0</v>
      </c>
      <c r="L154" s="4">
        <v>0</v>
      </c>
      <c r="M154" s="4">
        <v>0</v>
      </c>
      <c r="N154" s="4">
        <v>0</v>
      </c>
      <c r="O154" s="4">
        <v>0</v>
      </c>
      <c r="P154" s="4">
        <v>1</v>
      </c>
      <c r="Q154" s="4">
        <v>3</v>
      </c>
      <c r="R154" s="4">
        <v>3</v>
      </c>
      <c r="S154" s="4">
        <v>2</v>
      </c>
      <c r="T154" s="4">
        <v>2</v>
      </c>
      <c r="U154" s="4">
        <v>0</v>
      </c>
      <c r="V154" s="4">
        <v>1</v>
      </c>
      <c r="W154" s="4">
        <v>0</v>
      </c>
      <c r="X15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20</v>
      </c>
      <c r="Y154" s="4">
        <f>Tabel1[[#This Row],[Totale openbare capaciteit]]+Tabel1[[#This Row],[Totale doelgroep capaciteit]]+Tabel1[[#This Row],[Cap - Informeel]]</f>
        <v>0</v>
      </c>
      <c r="Z154" s="30"/>
      <c r="AA154" s="30"/>
      <c r="AB154" s="30"/>
      <c r="AC154" s="30"/>
      <c r="AD154" s="30"/>
      <c r="AE154" s="30"/>
      <c r="AF154" s="30"/>
      <c r="AG154" s="30"/>
      <c r="AH154" s="4">
        <f>SUM(Tabel1[[#This Row],[Bez - Gehandicapten algemeen]:[Bez - Overig gereserveerd]])</f>
        <v>0</v>
      </c>
      <c r="AI154" s="29">
        <v>15</v>
      </c>
      <c r="AJ154" s="35"/>
      <c r="AK154" s="34">
        <v>1</v>
      </c>
      <c r="AL154" s="31" t="s">
        <v>393</v>
      </c>
      <c r="AM154" s="22">
        <f>SUM(Tabel1[[#This Row],[Bez - fout, canadees]:[Bez - fout, anders]])</f>
        <v>1</v>
      </c>
      <c r="AN154" s="30"/>
      <c r="AO154" s="30"/>
      <c r="AP154" s="30"/>
      <c r="AQ154" s="30"/>
      <c r="AR154" s="22">
        <f>SUM(Tabel1[[#This Row],[Bez - Obstakel, openbaar]:[Bez - Obstakel, doelgroep]])</f>
        <v>0</v>
      </c>
      <c r="AS154" s="28"/>
      <c r="AT154" s="28"/>
      <c r="AU154" s="1" t="s">
        <v>401</v>
      </c>
      <c r="AV154" s="13">
        <f>SUM(Tabel1[[#This Row],[Bez - doelgroep totaal]]+Tabel1[[#This Row],[Bez - Openbaar]]+Tabel1[[#This Row],[Bez - Foutparkeerders]]+Tabel1[[#This Row],[Bez - Obstakels]]+Tabel1[[#This Row],[Bez - Informeel]])</f>
        <v>1</v>
      </c>
      <c r="AW15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54" s="8">
        <f>IF(OR(Tabel1[[#This Row],[Situatie tijdens meetmoment]]="wegwerkzaamheden",Tabel1[[#This Row],[Situatie tijdens meetmoment]]="niet bereikbaar")," ",IFERROR((Tabel1[[#This Row],[Bez - Privaat]])/Tabel1[[#This Row],[Cap - Privaat]],IF( AND((Tabel1[[#This Row],[Bez - Privaat]])&gt;0,Tabel1[[#This Row],[Cap - Privaat]]=0),"  ","   ")))</f>
        <v>0.75</v>
      </c>
      <c r="AY154"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54"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54"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54"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154" s="4"/>
      <c r="BN154"/>
      <c r="BQ154" s="4"/>
      <c r="BR154" s="11"/>
      <c r="BS154" s="1"/>
      <c r="BU154"/>
      <c r="CF154" s="4"/>
    </row>
    <row r="155" spans="1:84" x14ac:dyDescent="0.25">
      <c r="A155" s="1" t="s">
        <v>144</v>
      </c>
      <c r="B155" s="1" t="s">
        <v>305</v>
      </c>
      <c r="C155" s="1" t="s">
        <v>420</v>
      </c>
      <c r="D155" s="1" t="s">
        <v>331</v>
      </c>
      <c r="E155" s="40">
        <v>45518</v>
      </c>
      <c r="F155" s="37" t="s">
        <v>302</v>
      </c>
      <c r="G155" s="4">
        <v>7</v>
      </c>
      <c r="H155" s="4">
        <v>5</v>
      </c>
      <c r="I155" s="4">
        <v>0</v>
      </c>
      <c r="J155" s="4">
        <v>0</v>
      </c>
      <c r="K155" s="4">
        <v>0</v>
      </c>
      <c r="L155" s="4">
        <v>0</v>
      </c>
      <c r="M155" s="4">
        <v>0</v>
      </c>
      <c r="N155" s="4">
        <v>0</v>
      </c>
      <c r="O155" s="4">
        <v>0</v>
      </c>
      <c r="P155" s="4">
        <v>1</v>
      </c>
      <c r="Q155" s="4">
        <v>0</v>
      </c>
      <c r="R155" s="4">
        <v>0</v>
      </c>
      <c r="S155" s="4">
        <v>0</v>
      </c>
      <c r="T155" s="4">
        <v>8</v>
      </c>
      <c r="U155" s="4">
        <v>0</v>
      </c>
      <c r="V155" s="4">
        <v>2</v>
      </c>
      <c r="W155" s="4">
        <v>1</v>
      </c>
      <c r="X15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25</v>
      </c>
      <c r="Y155" s="4">
        <f>Tabel1[[#This Row],[Totale openbare capaciteit]]+Tabel1[[#This Row],[Totale doelgroep capaciteit]]+Tabel1[[#This Row],[Cap - Informeel]]</f>
        <v>12</v>
      </c>
      <c r="Z155" s="29">
        <v>3</v>
      </c>
      <c r="AA155" s="30"/>
      <c r="AB155" s="30"/>
      <c r="AC155" s="30"/>
      <c r="AD155" s="30"/>
      <c r="AE155" s="30"/>
      <c r="AF155" s="30"/>
      <c r="AG155" s="30"/>
      <c r="AH155" s="4">
        <f>SUM(Tabel1[[#This Row],[Bez - Gehandicapten algemeen]:[Bez - Overig gereserveerd]])</f>
        <v>0</v>
      </c>
      <c r="AI155" s="29">
        <v>14</v>
      </c>
      <c r="AJ155" s="35"/>
      <c r="AK155" s="35"/>
      <c r="AL155" s="31"/>
      <c r="AM155" s="22">
        <f>SUM(Tabel1[[#This Row],[Bez - fout, canadees]:[Bez - fout, anders]])</f>
        <v>0</v>
      </c>
      <c r="AN155" s="30"/>
      <c r="AO155" s="30"/>
      <c r="AP155" s="30"/>
      <c r="AQ155" s="30"/>
      <c r="AR155" s="22">
        <f>SUM(Tabel1[[#This Row],[Bez - Obstakel, openbaar]:[Bez - Obstakel, doelgroep]])</f>
        <v>0</v>
      </c>
      <c r="AS155" s="28"/>
      <c r="AT155" s="28"/>
      <c r="AU155" s="1"/>
      <c r="AV155" s="13">
        <f>SUM(Tabel1[[#This Row],[Bez - doelgroep totaal]]+Tabel1[[#This Row],[Bez - Openbaar]]+Tabel1[[#This Row],[Bez - Foutparkeerders]]+Tabel1[[#This Row],[Bez - Obstakels]]+Tabel1[[#This Row],[Bez - Informeel]])</f>
        <v>3</v>
      </c>
      <c r="AW15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55" s="8">
        <f>IF(OR(Tabel1[[#This Row],[Situatie tijdens meetmoment]]="wegwerkzaamheden",Tabel1[[#This Row],[Situatie tijdens meetmoment]]="niet bereikbaar")," ",IFERROR((Tabel1[[#This Row],[Bez - Privaat]])/Tabel1[[#This Row],[Cap - Privaat]],IF( AND((Tabel1[[#This Row],[Bez - Privaat]])&gt;0,Tabel1[[#This Row],[Cap - Privaat]]=0),"  ","   ")))</f>
        <v>0.56000000000000005</v>
      </c>
      <c r="AY15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0.42857142857142855</v>
      </c>
      <c r="AZ15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0.42857142857142855</v>
      </c>
      <c r="BA15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0.42857142857142855</v>
      </c>
      <c r="BB155" s="23">
        <f>IF(OR(Tabel1[[#This Row],[Situatie tijdens meetmoment]]="wegwerkzaamheden",Tabel1[[#This Row],[Situatie tijdens meetmoment]]="niet bereikbaar")," ",IFERROR(Tabel1[[#This Row],[Totale bezetting]]/Tabel1[[#This Row],[Totale capaciteit]],IF( AND(Tabel1[[#This Row],[Totale bezetting]]&gt;0,Tabel1[[#This Row],[Totale capaciteit]]=0),"  ","   ")))</f>
        <v>0.25</v>
      </c>
      <c r="BC155" s="4"/>
      <c r="BN155"/>
      <c r="BQ155" s="4"/>
      <c r="BR155" s="11"/>
      <c r="BS155" s="1"/>
      <c r="BU155"/>
      <c r="CF155" s="4"/>
    </row>
    <row r="156" spans="1:84" x14ac:dyDescent="0.25">
      <c r="A156" s="1" t="s">
        <v>144</v>
      </c>
      <c r="B156" s="1" t="s">
        <v>305</v>
      </c>
      <c r="C156" s="1" t="s">
        <v>420</v>
      </c>
      <c r="D156" s="1" t="s">
        <v>331</v>
      </c>
      <c r="E156" s="40">
        <v>45521</v>
      </c>
      <c r="F156" s="37" t="s">
        <v>303</v>
      </c>
      <c r="G156" s="4">
        <v>7</v>
      </c>
      <c r="H156" s="4">
        <v>5</v>
      </c>
      <c r="I156" s="4">
        <v>0</v>
      </c>
      <c r="J156" s="4">
        <v>0</v>
      </c>
      <c r="K156" s="4">
        <v>0</v>
      </c>
      <c r="L156" s="4">
        <v>0</v>
      </c>
      <c r="M156" s="4">
        <v>0</v>
      </c>
      <c r="N156" s="4">
        <v>0</v>
      </c>
      <c r="O156" s="4">
        <v>0</v>
      </c>
      <c r="P156" s="4">
        <v>1</v>
      </c>
      <c r="Q156" s="4">
        <v>0</v>
      </c>
      <c r="R156" s="4">
        <v>0</v>
      </c>
      <c r="S156" s="4">
        <v>0</v>
      </c>
      <c r="T156" s="4">
        <v>8</v>
      </c>
      <c r="U156" s="4">
        <v>0</v>
      </c>
      <c r="V156" s="4">
        <v>2</v>
      </c>
      <c r="W156" s="4">
        <v>1</v>
      </c>
      <c r="X15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25</v>
      </c>
      <c r="Y156" s="4">
        <f>Tabel1[[#This Row],[Totale openbare capaciteit]]+Tabel1[[#This Row],[Totale doelgroep capaciteit]]+Tabel1[[#This Row],[Cap - Informeel]]</f>
        <v>12</v>
      </c>
      <c r="Z156" s="29">
        <v>6</v>
      </c>
      <c r="AA156" s="30"/>
      <c r="AB156" s="30"/>
      <c r="AC156" s="30"/>
      <c r="AD156" s="30"/>
      <c r="AE156" s="30"/>
      <c r="AF156" s="30"/>
      <c r="AG156" s="30"/>
      <c r="AH156" s="4">
        <f>SUM(Tabel1[[#This Row],[Bez - Gehandicapten algemeen]:[Bez - Overig gereserveerd]])</f>
        <v>0</v>
      </c>
      <c r="AI156" s="29">
        <v>10</v>
      </c>
      <c r="AJ156" s="35"/>
      <c r="AK156" s="35"/>
      <c r="AL156" s="31"/>
      <c r="AM156" s="22">
        <f>SUM(Tabel1[[#This Row],[Bez - fout, canadees]:[Bez - fout, anders]])</f>
        <v>0</v>
      </c>
      <c r="AN156" s="30"/>
      <c r="AO156" s="30"/>
      <c r="AP156" s="30"/>
      <c r="AQ156" s="30"/>
      <c r="AR156" s="22">
        <f>SUM(Tabel1[[#This Row],[Bez - Obstakel, openbaar]:[Bez - Obstakel, doelgroep]])</f>
        <v>0</v>
      </c>
      <c r="AS156" s="28"/>
      <c r="AT156" s="28"/>
      <c r="AU156" s="1"/>
      <c r="AV156" s="13">
        <f>SUM(Tabel1[[#This Row],[Bez - doelgroep totaal]]+Tabel1[[#This Row],[Bez - Openbaar]]+Tabel1[[#This Row],[Bez - Foutparkeerders]]+Tabel1[[#This Row],[Bez - Obstakels]]+Tabel1[[#This Row],[Bez - Informeel]])</f>
        <v>6</v>
      </c>
      <c r="AW15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56" s="8">
        <f>IF(OR(Tabel1[[#This Row],[Situatie tijdens meetmoment]]="wegwerkzaamheden",Tabel1[[#This Row],[Situatie tijdens meetmoment]]="niet bereikbaar")," ",IFERROR((Tabel1[[#This Row],[Bez - Privaat]])/Tabel1[[#This Row],[Cap - Privaat]],IF( AND((Tabel1[[#This Row],[Bez - Privaat]])&gt;0,Tabel1[[#This Row],[Cap - Privaat]]=0),"  ","   ")))</f>
        <v>0.4</v>
      </c>
      <c r="AY15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0.8571428571428571</v>
      </c>
      <c r="AZ15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0.8571428571428571</v>
      </c>
      <c r="BA15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0.8571428571428571</v>
      </c>
      <c r="BB156" s="23">
        <f>IF(OR(Tabel1[[#This Row],[Situatie tijdens meetmoment]]="wegwerkzaamheden",Tabel1[[#This Row],[Situatie tijdens meetmoment]]="niet bereikbaar")," ",IFERROR(Tabel1[[#This Row],[Totale bezetting]]/Tabel1[[#This Row],[Totale capaciteit]],IF( AND(Tabel1[[#This Row],[Totale bezetting]]&gt;0,Tabel1[[#This Row],[Totale capaciteit]]=0),"  ","   ")))</f>
        <v>0.5</v>
      </c>
      <c r="BC156" s="4"/>
      <c r="BN156"/>
      <c r="BQ156" s="4"/>
      <c r="BR156" s="11"/>
      <c r="BS156" s="1"/>
      <c r="BU156"/>
      <c r="CF156" s="4"/>
    </row>
    <row r="157" spans="1:84" x14ac:dyDescent="0.25">
      <c r="A157" s="1" t="s">
        <v>145</v>
      </c>
      <c r="B157" s="1" t="s">
        <v>305</v>
      </c>
      <c r="C157" s="1" t="s">
        <v>420</v>
      </c>
      <c r="D157" s="1" t="s">
        <v>338</v>
      </c>
      <c r="E157" s="40">
        <v>45521</v>
      </c>
      <c r="F157" s="37" t="s">
        <v>303</v>
      </c>
      <c r="G157" s="4">
        <v>0</v>
      </c>
      <c r="H157" s="4">
        <v>7</v>
      </c>
      <c r="I157" s="4">
        <v>0</v>
      </c>
      <c r="J157" s="4">
        <v>0</v>
      </c>
      <c r="K157" s="4">
        <v>0</v>
      </c>
      <c r="L157" s="4">
        <v>0</v>
      </c>
      <c r="M157" s="4">
        <v>0</v>
      </c>
      <c r="N157" s="4">
        <v>0</v>
      </c>
      <c r="O157" s="4">
        <v>0</v>
      </c>
      <c r="P157" s="4">
        <v>1</v>
      </c>
      <c r="Q157" s="4">
        <v>0</v>
      </c>
      <c r="R157" s="4">
        <v>0</v>
      </c>
      <c r="S157" s="4">
        <v>0</v>
      </c>
      <c r="T157" s="4">
        <v>0</v>
      </c>
      <c r="U157" s="4">
        <v>0</v>
      </c>
      <c r="V157" s="4">
        <v>0</v>
      </c>
      <c r="W157" s="4">
        <v>1</v>
      </c>
      <c r="X15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5</v>
      </c>
      <c r="Y157" s="4">
        <f>Tabel1[[#This Row],[Totale openbare capaciteit]]+Tabel1[[#This Row],[Totale doelgroep capaciteit]]+Tabel1[[#This Row],[Cap - Informeel]]</f>
        <v>7</v>
      </c>
      <c r="Z157" s="29"/>
      <c r="AA157" s="30">
        <v>3</v>
      </c>
      <c r="AB157" s="30"/>
      <c r="AC157" s="30"/>
      <c r="AD157" s="30"/>
      <c r="AE157" s="30"/>
      <c r="AF157" s="30"/>
      <c r="AG157" s="30"/>
      <c r="AH157" s="4">
        <f>SUM(Tabel1[[#This Row],[Bez - Gehandicapten algemeen]:[Bez - Overig gereserveerd]])</f>
        <v>0</v>
      </c>
      <c r="AI157" s="29">
        <v>3</v>
      </c>
      <c r="AJ157" s="35"/>
      <c r="AK157" s="35"/>
      <c r="AL157" s="31"/>
      <c r="AM157" s="22">
        <f>SUM(Tabel1[[#This Row],[Bez - fout, canadees]:[Bez - fout, anders]])</f>
        <v>0</v>
      </c>
      <c r="AN157" s="30"/>
      <c r="AO157" s="30"/>
      <c r="AP157" s="30"/>
      <c r="AQ157" s="30"/>
      <c r="AR157" s="22">
        <f>SUM(Tabel1[[#This Row],[Bez - Obstakel, openbaar]:[Bez - Obstakel, doelgroep]])</f>
        <v>0</v>
      </c>
      <c r="AS157" s="28"/>
      <c r="AT157" s="28"/>
      <c r="AU157" s="1"/>
      <c r="AV157" s="13">
        <f>SUM(Tabel1[[#This Row],[Bez - doelgroep totaal]]+Tabel1[[#This Row],[Bez - Openbaar]]+Tabel1[[#This Row],[Bez - Foutparkeerders]]+Tabel1[[#This Row],[Bez - Obstakels]]+Tabel1[[#This Row],[Bez - Informeel]])</f>
        <v>3</v>
      </c>
      <c r="AW15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57" s="8">
        <f>IF(OR(Tabel1[[#This Row],[Situatie tijdens meetmoment]]="wegwerkzaamheden",Tabel1[[#This Row],[Situatie tijdens meetmoment]]="niet bereikbaar")," ",IFERROR((Tabel1[[#This Row],[Bez - Privaat]])/Tabel1[[#This Row],[Cap - Privaat]],IF( AND((Tabel1[[#This Row],[Bez - Privaat]])&gt;0,Tabel1[[#This Row],[Cap - Privaat]]=0),"  ","   ")))</f>
        <v>0.6</v>
      </c>
      <c r="AY157"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57"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57"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57" s="23">
        <f>IF(OR(Tabel1[[#This Row],[Situatie tijdens meetmoment]]="wegwerkzaamheden",Tabel1[[#This Row],[Situatie tijdens meetmoment]]="niet bereikbaar")," ",IFERROR(Tabel1[[#This Row],[Totale bezetting]]/Tabel1[[#This Row],[Totale capaciteit]],IF( AND(Tabel1[[#This Row],[Totale bezetting]]&gt;0,Tabel1[[#This Row],[Totale capaciteit]]=0),"  ","   ")))</f>
        <v>0.42857142857142855</v>
      </c>
      <c r="BC157" s="4"/>
      <c r="BN157"/>
      <c r="BQ157" s="4"/>
      <c r="BR157" s="11"/>
      <c r="BS157" s="1"/>
      <c r="BU157"/>
      <c r="CF157" s="4"/>
    </row>
    <row r="158" spans="1:84" x14ac:dyDescent="0.25">
      <c r="A158" s="1" t="s">
        <v>145</v>
      </c>
      <c r="B158" s="1" t="s">
        <v>305</v>
      </c>
      <c r="C158" s="1" t="s">
        <v>420</v>
      </c>
      <c r="D158" s="1" t="s">
        <v>338</v>
      </c>
      <c r="E158" s="40">
        <v>45518</v>
      </c>
      <c r="F158" s="37" t="s">
        <v>302</v>
      </c>
      <c r="G158" s="4">
        <v>0</v>
      </c>
      <c r="H158" s="4">
        <v>7</v>
      </c>
      <c r="I158" s="4">
        <v>0</v>
      </c>
      <c r="J158" s="4">
        <v>0</v>
      </c>
      <c r="K158" s="4">
        <v>0</v>
      </c>
      <c r="L158" s="4">
        <v>0</v>
      </c>
      <c r="M158" s="4">
        <v>0</v>
      </c>
      <c r="N158" s="4">
        <v>0</v>
      </c>
      <c r="O158" s="4">
        <v>0</v>
      </c>
      <c r="P158" s="4">
        <v>1</v>
      </c>
      <c r="Q158" s="4">
        <v>0</v>
      </c>
      <c r="R158" s="4">
        <v>0</v>
      </c>
      <c r="S158" s="4">
        <v>0</v>
      </c>
      <c r="T158" s="4">
        <v>0</v>
      </c>
      <c r="U158" s="4">
        <v>0</v>
      </c>
      <c r="V158" s="4">
        <v>0</v>
      </c>
      <c r="W158" s="4">
        <v>1</v>
      </c>
      <c r="X15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5</v>
      </c>
      <c r="Y158" s="4">
        <f>Tabel1[[#This Row],[Totale openbare capaciteit]]+Tabel1[[#This Row],[Totale doelgroep capaciteit]]+Tabel1[[#This Row],[Cap - Informeel]]</f>
        <v>7</v>
      </c>
      <c r="Z158" s="30"/>
      <c r="AA158" s="29">
        <v>2</v>
      </c>
      <c r="AB158" s="30"/>
      <c r="AC158" s="30"/>
      <c r="AD158" s="30"/>
      <c r="AE158" s="30"/>
      <c r="AF158" s="30"/>
      <c r="AG158" s="30"/>
      <c r="AH158" s="4">
        <f>SUM(Tabel1[[#This Row],[Bez - Gehandicapten algemeen]:[Bez - Overig gereserveerd]])</f>
        <v>0</v>
      </c>
      <c r="AI158" s="29">
        <v>2</v>
      </c>
      <c r="AJ158" s="35"/>
      <c r="AK158" s="35"/>
      <c r="AL158" s="31"/>
      <c r="AM158" s="22">
        <f>SUM(Tabel1[[#This Row],[Bez - fout, canadees]:[Bez - fout, anders]])</f>
        <v>0</v>
      </c>
      <c r="AN158" s="30"/>
      <c r="AO158" s="30"/>
      <c r="AP158" s="30"/>
      <c r="AQ158" s="30"/>
      <c r="AR158" s="22">
        <f>SUM(Tabel1[[#This Row],[Bez - Obstakel, openbaar]:[Bez - Obstakel, doelgroep]])</f>
        <v>0</v>
      </c>
      <c r="AS158" s="28"/>
      <c r="AT158" s="28"/>
      <c r="AU158" s="1"/>
      <c r="AV158" s="13">
        <f>SUM(Tabel1[[#This Row],[Bez - doelgroep totaal]]+Tabel1[[#This Row],[Bez - Openbaar]]+Tabel1[[#This Row],[Bez - Foutparkeerders]]+Tabel1[[#This Row],[Bez - Obstakels]]+Tabel1[[#This Row],[Bez - Informeel]])</f>
        <v>2</v>
      </c>
      <c r="AW15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58" s="8">
        <f>IF(OR(Tabel1[[#This Row],[Situatie tijdens meetmoment]]="wegwerkzaamheden",Tabel1[[#This Row],[Situatie tijdens meetmoment]]="niet bereikbaar")," ",IFERROR((Tabel1[[#This Row],[Bez - Privaat]])/Tabel1[[#This Row],[Cap - Privaat]],IF( AND((Tabel1[[#This Row],[Bez - Privaat]])&gt;0,Tabel1[[#This Row],[Cap - Privaat]]=0),"  ","   ")))</f>
        <v>0.4</v>
      </c>
      <c r="AY158"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58"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58"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58" s="23">
        <f>IF(OR(Tabel1[[#This Row],[Situatie tijdens meetmoment]]="wegwerkzaamheden",Tabel1[[#This Row],[Situatie tijdens meetmoment]]="niet bereikbaar")," ",IFERROR(Tabel1[[#This Row],[Totale bezetting]]/Tabel1[[#This Row],[Totale capaciteit]],IF( AND(Tabel1[[#This Row],[Totale bezetting]]&gt;0,Tabel1[[#This Row],[Totale capaciteit]]=0),"  ","   ")))</f>
        <v>0.2857142857142857</v>
      </c>
      <c r="BC158" s="4"/>
      <c r="BN158"/>
      <c r="BQ158" s="4"/>
      <c r="BR158" s="11"/>
      <c r="BS158" s="1"/>
      <c r="BU158"/>
      <c r="CF158" s="4"/>
    </row>
    <row r="159" spans="1:84" x14ac:dyDescent="0.25">
      <c r="A159" s="1" t="s">
        <v>146</v>
      </c>
      <c r="B159" s="1" t="s">
        <v>305</v>
      </c>
      <c r="C159" s="1" t="s">
        <v>420</v>
      </c>
      <c r="D159" s="1" t="s">
        <v>339</v>
      </c>
      <c r="E159" s="40">
        <v>45521</v>
      </c>
      <c r="F159" s="37" t="s">
        <v>303</v>
      </c>
      <c r="G159" s="4">
        <v>32</v>
      </c>
      <c r="H159" s="4">
        <v>0</v>
      </c>
      <c r="I159" s="4">
        <v>0</v>
      </c>
      <c r="J159" s="4">
        <v>0</v>
      </c>
      <c r="K159" s="4">
        <v>0</v>
      </c>
      <c r="L159" s="4">
        <v>0</v>
      </c>
      <c r="M159" s="4">
        <v>0</v>
      </c>
      <c r="N159" s="4">
        <v>0</v>
      </c>
      <c r="O159" s="4">
        <v>0</v>
      </c>
      <c r="P159" s="4">
        <v>6</v>
      </c>
      <c r="Q159" s="4">
        <v>0</v>
      </c>
      <c r="R159" s="4">
        <v>0</v>
      </c>
      <c r="S159" s="4">
        <v>0</v>
      </c>
      <c r="T159" s="4">
        <v>0</v>
      </c>
      <c r="U159" s="4">
        <v>0</v>
      </c>
      <c r="V159" s="4">
        <v>0</v>
      </c>
      <c r="W159" s="4">
        <v>0</v>
      </c>
      <c r="X15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6</v>
      </c>
      <c r="Y159" s="4">
        <f>Tabel1[[#This Row],[Totale openbare capaciteit]]+Tabel1[[#This Row],[Totale doelgroep capaciteit]]+Tabel1[[#This Row],[Cap - Informeel]]</f>
        <v>32</v>
      </c>
      <c r="Z159" s="29">
        <v>22</v>
      </c>
      <c r="AA159" s="30"/>
      <c r="AB159" s="30"/>
      <c r="AC159" s="29"/>
      <c r="AD159" s="30"/>
      <c r="AE159" s="30"/>
      <c r="AF159" s="30"/>
      <c r="AG159" s="30"/>
      <c r="AH159" s="4">
        <f>SUM(Tabel1[[#This Row],[Bez - Gehandicapten algemeen]:[Bez - Overig gereserveerd]])</f>
        <v>0</v>
      </c>
      <c r="AI159" s="29">
        <v>7</v>
      </c>
      <c r="AJ159" s="35"/>
      <c r="AK159" s="34">
        <v>1</v>
      </c>
      <c r="AL159" s="31" t="s">
        <v>393</v>
      </c>
      <c r="AM159" s="22">
        <f>SUM(Tabel1[[#This Row],[Bez - fout, canadees]:[Bez - fout, anders]])</f>
        <v>1</v>
      </c>
      <c r="AN159" s="30"/>
      <c r="AO159" s="30"/>
      <c r="AP159" s="30"/>
      <c r="AQ159" s="30"/>
      <c r="AR159" s="22">
        <f>SUM(Tabel1[[#This Row],[Bez - Obstakel, openbaar]:[Bez - Obstakel, doelgroep]])</f>
        <v>0</v>
      </c>
      <c r="AS159" s="28"/>
      <c r="AT159" s="28"/>
      <c r="AU159" s="1"/>
      <c r="AV159" s="13">
        <f>SUM(Tabel1[[#This Row],[Bez - doelgroep totaal]]+Tabel1[[#This Row],[Bez - Openbaar]]+Tabel1[[#This Row],[Bez - Foutparkeerders]]+Tabel1[[#This Row],[Bez - Obstakels]]+Tabel1[[#This Row],[Bez - Informeel]])</f>
        <v>23</v>
      </c>
      <c r="AW15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59" s="8">
        <f>IF(OR(Tabel1[[#This Row],[Situatie tijdens meetmoment]]="wegwerkzaamheden",Tabel1[[#This Row],[Situatie tijdens meetmoment]]="niet bereikbaar")," ",IFERROR((Tabel1[[#This Row],[Bez - Privaat]])/Tabel1[[#This Row],[Cap - Privaat]],IF( AND((Tabel1[[#This Row],[Bez - Privaat]])&gt;0,Tabel1[[#This Row],[Cap - Privaat]]=0),"  ","   ")))</f>
        <v>1.1666666666666667</v>
      </c>
      <c r="AY15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0.6875</v>
      </c>
      <c r="AZ15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0.71875</v>
      </c>
      <c r="BA15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0.71875</v>
      </c>
      <c r="BB159" s="23">
        <f>IF(OR(Tabel1[[#This Row],[Situatie tijdens meetmoment]]="wegwerkzaamheden",Tabel1[[#This Row],[Situatie tijdens meetmoment]]="niet bereikbaar")," ",IFERROR(Tabel1[[#This Row],[Totale bezetting]]/Tabel1[[#This Row],[Totale capaciteit]],IF( AND(Tabel1[[#This Row],[Totale bezetting]]&gt;0,Tabel1[[#This Row],[Totale capaciteit]]=0),"  ","   ")))</f>
        <v>0.71875</v>
      </c>
      <c r="BC159" s="4"/>
      <c r="BN159"/>
      <c r="BQ159" s="4"/>
      <c r="BR159" s="11"/>
      <c r="BS159" s="1"/>
      <c r="BU159"/>
      <c r="CF159" s="4"/>
    </row>
    <row r="160" spans="1:84" x14ac:dyDescent="0.25">
      <c r="A160" s="1" t="s">
        <v>146</v>
      </c>
      <c r="B160" s="1" t="s">
        <v>305</v>
      </c>
      <c r="C160" s="1" t="s">
        <v>420</v>
      </c>
      <c r="D160" s="1" t="s">
        <v>339</v>
      </c>
      <c r="E160" s="40">
        <v>45518</v>
      </c>
      <c r="F160" s="37" t="s">
        <v>302</v>
      </c>
      <c r="G160" s="4">
        <v>32</v>
      </c>
      <c r="H160" s="4">
        <v>0</v>
      </c>
      <c r="I160" s="4">
        <v>0</v>
      </c>
      <c r="J160" s="4">
        <v>0</v>
      </c>
      <c r="K160" s="4">
        <v>0</v>
      </c>
      <c r="L160" s="4">
        <v>0</v>
      </c>
      <c r="M160" s="4">
        <v>0</v>
      </c>
      <c r="N160" s="4">
        <v>0</v>
      </c>
      <c r="O160" s="4">
        <v>0</v>
      </c>
      <c r="P160" s="4">
        <v>6</v>
      </c>
      <c r="Q160" s="4">
        <v>0</v>
      </c>
      <c r="R160" s="4">
        <v>0</v>
      </c>
      <c r="S160" s="4">
        <v>0</v>
      </c>
      <c r="T160" s="4">
        <v>0</v>
      </c>
      <c r="U160" s="4">
        <v>0</v>
      </c>
      <c r="V160" s="4">
        <v>0</v>
      </c>
      <c r="W160" s="4">
        <v>0</v>
      </c>
      <c r="X16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6</v>
      </c>
      <c r="Y160" s="4">
        <f>Tabel1[[#This Row],[Totale openbare capaciteit]]+Tabel1[[#This Row],[Totale doelgroep capaciteit]]+Tabel1[[#This Row],[Cap - Informeel]]</f>
        <v>32</v>
      </c>
      <c r="Z160" s="29">
        <v>22</v>
      </c>
      <c r="AA160" s="29"/>
      <c r="AB160" s="30"/>
      <c r="AC160" s="30"/>
      <c r="AD160" s="30"/>
      <c r="AE160" s="30"/>
      <c r="AF160" s="30"/>
      <c r="AG160" s="30"/>
      <c r="AH160" s="4">
        <f>SUM(Tabel1[[#This Row],[Bez - Gehandicapten algemeen]:[Bez - Overig gereserveerd]])</f>
        <v>0</v>
      </c>
      <c r="AI160" s="29">
        <v>6</v>
      </c>
      <c r="AJ160" s="35"/>
      <c r="AK160" s="35"/>
      <c r="AL160" s="31"/>
      <c r="AM160" s="22">
        <f>SUM(Tabel1[[#This Row],[Bez - fout, canadees]:[Bez - fout, anders]])</f>
        <v>0</v>
      </c>
      <c r="AN160" s="30"/>
      <c r="AO160" s="30"/>
      <c r="AP160" s="30"/>
      <c r="AQ160" s="30"/>
      <c r="AR160" s="22">
        <f>SUM(Tabel1[[#This Row],[Bez - Obstakel, openbaar]:[Bez - Obstakel, doelgroep]])</f>
        <v>0</v>
      </c>
      <c r="AS160" s="28"/>
      <c r="AT160" s="28"/>
      <c r="AU160" s="1"/>
      <c r="AV160" s="13">
        <f>SUM(Tabel1[[#This Row],[Bez - doelgroep totaal]]+Tabel1[[#This Row],[Bez - Openbaar]]+Tabel1[[#This Row],[Bez - Foutparkeerders]]+Tabel1[[#This Row],[Bez - Obstakels]]+Tabel1[[#This Row],[Bez - Informeel]])</f>
        <v>22</v>
      </c>
      <c r="AW16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60" s="8">
        <f>IF(OR(Tabel1[[#This Row],[Situatie tijdens meetmoment]]="wegwerkzaamheden",Tabel1[[#This Row],[Situatie tijdens meetmoment]]="niet bereikbaar")," ",IFERROR((Tabel1[[#This Row],[Bez - Privaat]])/Tabel1[[#This Row],[Cap - Privaat]],IF( AND((Tabel1[[#This Row],[Bez - Privaat]])&gt;0,Tabel1[[#This Row],[Cap - Privaat]]=0),"  ","   ")))</f>
        <v>1</v>
      </c>
      <c r="AY16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0.6875</v>
      </c>
      <c r="AZ16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0.6875</v>
      </c>
      <c r="BA16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0.6875</v>
      </c>
      <c r="BB160" s="23">
        <f>IF(OR(Tabel1[[#This Row],[Situatie tijdens meetmoment]]="wegwerkzaamheden",Tabel1[[#This Row],[Situatie tijdens meetmoment]]="niet bereikbaar")," ",IFERROR(Tabel1[[#This Row],[Totale bezetting]]/Tabel1[[#This Row],[Totale capaciteit]],IF( AND(Tabel1[[#This Row],[Totale bezetting]]&gt;0,Tabel1[[#This Row],[Totale capaciteit]]=0),"  ","   ")))</f>
        <v>0.6875</v>
      </c>
      <c r="BC160" s="4"/>
      <c r="BN160"/>
      <c r="BQ160" s="4"/>
      <c r="BR160" s="11"/>
      <c r="BS160" s="1"/>
      <c r="BU160"/>
      <c r="CF160" s="4"/>
    </row>
    <row r="161" spans="1:84" x14ac:dyDescent="0.25">
      <c r="A161" s="1" t="s">
        <v>147</v>
      </c>
      <c r="B161" s="1" t="s">
        <v>305</v>
      </c>
      <c r="C161" s="1" t="s">
        <v>420</v>
      </c>
      <c r="D161" s="1" t="s">
        <v>337</v>
      </c>
      <c r="E161" s="40">
        <v>45518</v>
      </c>
      <c r="F161" s="37" t="s">
        <v>302</v>
      </c>
      <c r="G161" s="4">
        <v>1</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61" s="4">
        <f>Tabel1[[#This Row],[Totale openbare capaciteit]]+Tabel1[[#This Row],[Totale doelgroep capaciteit]]+Tabel1[[#This Row],[Cap - Informeel]]</f>
        <v>1</v>
      </c>
      <c r="Z161" s="29">
        <v>1</v>
      </c>
      <c r="AA161" s="30"/>
      <c r="AB161" s="30"/>
      <c r="AC161" s="30"/>
      <c r="AD161" s="30"/>
      <c r="AE161" s="30"/>
      <c r="AF161" s="30"/>
      <c r="AG161" s="30"/>
      <c r="AH161" s="4">
        <f>SUM(Tabel1[[#This Row],[Bez - Gehandicapten algemeen]:[Bez - Overig gereserveerd]])</f>
        <v>0</v>
      </c>
      <c r="AI161" s="30"/>
      <c r="AJ161" s="35"/>
      <c r="AK161" s="35">
        <v>2</v>
      </c>
      <c r="AL161" s="31" t="s">
        <v>393</v>
      </c>
      <c r="AM161" s="22">
        <f>SUM(Tabel1[[#This Row],[Bez - fout, canadees]:[Bez - fout, anders]])</f>
        <v>2</v>
      </c>
      <c r="AN161" s="29">
        <v>1</v>
      </c>
      <c r="AO161" s="29"/>
      <c r="AP161" s="30"/>
      <c r="AQ161" s="30" t="s">
        <v>395</v>
      </c>
      <c r="AR161" s="22">
        <f>SUM(Tabel1[[#This Row],[Bez - Obstakel, openbaar]:[Bez - Obstakel, doelgroep]])</f>
        <v>1</v>
      </c>
      <c r="AS161" s="28"/>
      <c r="AT161" s="28"/>
      <c r="AU161" s="1" t="s">
        <v>401</v>
      </c>
      <c r="AV161" s="13">
        <f>SUM(Tabel1[[#This Row],[Bez - doelgroep totaal]]+Tabel1[[#This Row],[Bez - Openbaar]]+Tabel1[[#This Row],[Bez - Foutparkeerders]]+Tabel1[[#This Row],[Bez - Obstakels]]+Tabel1[[#This Row],[Bez - Informeel]])</f>
        <v>4</v>
      </c>
      <c r="AW16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61"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6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2</v>
      </c>
      <c r="AZ16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4</v>
      </c>
      <c r="BA16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4</v>
      </c>
      <c r="BB161" s="23">
        <f>IF(OR(Tabel1[[#This Row],[Situatie tijdens meetmoment]]="wegwerkzaamheden",Tabel1[[#This Row],[Situatie tijdens meetmoment]]="niet bereikbaar")," ",IFERROR(Tabel1[[#This Row],[Totale bezetting]]/Tabel1[[#This Row],[Totale capaciteit]],IF( AND(Tabel1[[#This Row],[Totale bezetting]]&gt;0,Tabel1[[#This Row],[Totale capaciteit]]=0),"  ","   ")))</f>
        <v>4</v>
      </c>
      <c r="BC161" s="4"/>
      <c r="BN161"/>
      <c r="BQ161" s="4"/>
      <c r="BR161" s="11"/>
      <c r="BS161" s="1"/>
      <c r="BU161"/>
      <c r="CF161" s="4"/>
    </row>
    <row r="162" spans="1:84" x14ac:dyDescent="0.25">
      <c r="A162" s="1" t="s">
        <v>147</v>
      </c>
      <c r="B162" s="1" t="s">
        <v>305</v>
      </c>
      <c r="C162" s="1" t="s">
        <v>420</v>
      </c>
      <c r="D162" s="1" t="s">
        <v>337</v>
      </c>
      <c r="E162" s="40">
        <v>45521</v>
      </c>
      <c r="F162" s="37" t="s">
        <v>303</v>
      </c>
      <c r="G162" s="4">
        <v>1</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62" s="4">
        <f>Tabel1[[#This Row],[Totale openbare capaciteit]]+Tabel1[[#This Row],[Totale doelgroep capaciteit]]+Tabel1[[#This Row],[Cap - Informeel]]</f>
        <v>1</v>
      </c>
      <c r="Z162" s="30"/>
      <c r="AA162" s="30"/>
      <c r="AB162" s="30"/>
      <c r="AC162" s="30"/>
      <c r="AD162" s="30"/>
      <c r="AE162" s="30"/>
      <c r="AF162" s="30"/>
      <c r="AG162" s="30"/>
      <c r="AH162" s="4">
        <f>SUM(Tabel1[[#This Row],[Bez - Gehandicapten algemeen]:[Bez - Overig gereserveerd]])</f>
        <v>0</v>
      </c>
      <c r="AI162" s="30"/>
      <c r="AJ162" s="35"/>
      <c r="AK162" s="34">
        <v>1</v>
      </c>
      <c r="AL162" s="31" t="s">
        <v>391</v>
      </c>
      <c r="AM162" s="22">
        <f>SUM(Tabel1[[#This Row],[Bez - fout, canadees]:[Bez - fout, anders]])</f>
        <v>1</v>
      </c>
      <c r="AN162" s="30"/>
      <c r="AO162" s="30"/>
      <c r="AP162" s="30"/>
      <c r="AQ162" s="30"/>
      <c r="AR162" s="22">
        <f>SUM(Tabel1[[#This Row],[Bez - Obstakel, openbaar]:[Bez - Obstakel, doelgroep]])</f>
        <v>0</v>
      </c>
      <c r="AS162" s="28"/>
      <c r="AT162" s="28"/>
      <c r="AU162" s="1"/>
      <c r="AV162" s="13">
        <f>SUM(Tabel1[[#This Row],[Bez - doelgroep totaal]]+Tabel1[[#This Row],[Bez - Openbaar]]+Tabel1[[#This Row],[Bez - Foutparkeerders]]+Tabel1[[#This Row],[Bez - Obstakels]]+Tabel1[[#This Row],[Bez - Informeel]])</f>
        <v>1</v>
      </c>
      <c r="AW16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6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6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16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16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162" s="23">
        <f>IF(OR(Tabel1[[#This Row],[Situatie tijdens meetmoment]]="wegwerkzaamheden",Tabel1[[#This Row],[Situatie tijdens meetmoment]]="niet bereikbaar")," ",IFERROR(Tabel1[[#This Row],[Totale bezetting]]/Tabel1[[#This Row],[Totale capaciteit]],IF( AND(Tabel1[[#This Row],[Totale bezetting]]&gt;0,Tabel1[[#This Row],[Totale capaciteit]]=0),"  ","   ")))</f>
        <v>1</v>
      </c>
      <c r="BC162" s="4"/>
      <c r="BN162"/>
      <c r="BQ162" s="4"/>
      <c r="BR162" s="11"/>
      <c r="BS162" s="1"/>
      <c r="BU162"/>
      <c r="CF162" s="4"/>
    </row>
    <row r="163" spans="1:84" x14ac:dyDescent="0.25">
      <c r="A163" s="1" t="s">
        <v>148</v>
      </c>
      <c r="B163" s="1" t="s">
        <v>305</v>
      </c>
      <c r="C163" s="1" t="s">
        <v>420</v>
      </c>
      <c r="D163" s="1" t="s">
        <v>336</v>
      </c>
      <c r="E163" s="40">
        <v>45518</v>
      </c>
      <c r="F163" s="37" t="s">
        <v>302</v>
      </c>
      <c r="G163" s="4">
        <v>0</v>
      </c>
      <c r="H163" s="4">
        <v>5</v>
      </c>
      <c r="I163" s="4">
        <v>0</v>
      </c>
      <c r="J163" s="4">
        <v>0</v>
      </c>
      <c r="K163" s="4">
        <v>0</v>
      </c>
      <c r="L163" s="4">
        <v>0</v>
      </c>
      <c r="M163" s="4">
        <v>0</v>
      </c>
      <c r="N163" s="4">
        <v>0</v>
      </c>
      <c r="O163" s="4">
        <v>0</v>
      </c>
      <c r="P163" s="4">
        <v>0</v>
      </c>
      <c r="Q163" s="4">
        <v>0</v>
      </c>
      <c r="R163" s="4">
        <v>0</v>
      </c>
      <c r="S163" s="4">
        <v>0</v>
      </c>
      <c r="T163" s="4">
        <v>0</v>
      </c>
      <c r="U163" s="4">
        <v>0</v>
      </c>
      <c r="V163" s="4">
        <v>0</v>
      </c>
      <c r="W163" s="4">
        <v>0</v>
      </c>
      <c r="X16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63" s="4">
        <f>Tabel1[[#This Row],[Totale openbare capaciteit]]+Tabel1[[#This Row],[Totale doelgroep capaciteit]]+Tabel1[[#This Row],[Cap - Informeel]]</f>
        <v>5</v>
      </c>
      <c r="Z163" s="30"/>
      <c r="AA163" s="29">
        <v>6</v>
      </c>
      <c r="AB163" s="30"/>
      <c r="AC163" s="30"/>
      <c r="AD163" s="30"/>
      <c r="AE163" s="30"/>
      <c r="AF163" s="30"/>
      <c r="AG163" s="30"/>
      <c r="AH163" s="4">
        <f>SUM(Tabel1[[#This Row],[Bez - Gehandicapten algemeen]:[Bez - Overig gereserveerd]])</f>
        <v>0</v>
      </c>
      <c r="AI163" s="30"/>
      <c r="AJ163" s="35"/>
      <c r="AK163" s="35"/>
      <c r="AL163" s="31"/>
      <c r="AM163" s="22">
        <f>SUM(Tabel1[[#This Row],[Bez - fout, canadees]:[Bez - fout, anders]])</f>
        <v>0</v>
      </c>
      <c r="AN163" s="30"/>
      <c r="AO163" s="30"/>
      <c r="AP163" s="30"/>
      <c r="AQ163" s="30"/>
      <c r="AR163" s="22">
        <f>SUM(Tabel1[[#This Row],[Bez - Obstakel, openbaar]:[Bez - Obstakel, doelgroep]])</f>
        <v>0</v>
      </c>
      <c r="AS163" s="28"/>
      <c r="AT163" s="28"/>
      <c r="AU163" s="1" t="s">
        <v>402</v>
      </c>
      <c r="AV163" s="13">
        <f>SUM(Tabel1[[#This Row],[Bez - doelgroep totaal]]+Tabel1[[#This Row],[Bez - Openbaar]]+Tabel1[[#This Row],[Bez - Foutparkeerders]]+Tabel1[[#This Row],[Bez - Obstakels]]+Tabel1[[#This Row],[Bez - Informeel]])</f>
        <v>6</v>
      </c>
      <c r="AW16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6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63"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63"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63"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63" s="23">
        <f>IF(OR(Tabel1[[#This Row],[Situatie tijdens meetmoment]]="wegwerkzaamheden",Tabel1[[#This Row],[Situatie tijdens meetmoment]]="niet bereikbaar")," ",IFERROR(Tabel1[[#This Row],[Totale bezetting]]/Tabel1[[#This Row],[Totale capaciteit]],IF( AND(Tabel1[[#This Row],[Totale bezetting]]&gt;0,Tabel1[[#This Row],[Totale capaciteit]]=0),"  ","   ")))</f>
        <v>1.2</v>
      </c>
      <c r="BC163" s="4"/>
      <c r="BN163"/>
      <c r="BQ163" s="4"/>
      <c r="BR163" s="11"/>
      <c r="BS163" s="1"/>
      <c r="BU163"/>
      <c r="CF163" s="4"/>
    </row>
    <row r="164" spans="1:84" x14ac:dyDescent="0.25">
      <c r="A164" s="1" t="s">
        <v>148</v>
      </c>
      <c r="B164" s="1" t="s">
        <v>305</v>
      </c>
      <c r="C164" s="1" t="s">
        <v>420</v>
      </c>
      <c r="D164" s="1" t="s">
        <v>336</v>
      </c>
      <c r="E164" s="40">
        <v>45521</v>
      </c>
      <c r="F164" s="37" t="s">
        <v>303</v>
      </c>
      <c r="G164" s="4">
        <v>0</v>
      </c>
      <c r="H164" s="4">
        <v>5</v>
      </c>
      <c r="I164" s="4">
        <v>0</v>
      </c>
      <c r="J164" s="4">
        <v>0</v>
      </c>
      <c r="K164" s="4">
        <v>0</v>
      </c>
      <c r="L164" s="4">
        <v>0</v>
      </c>
      <c r="M164" s="4">
        <v>0</v>
      </c>
      <c r="N164" s="4">
        <v>0</v>
      </c>
      <c r="O164" s="4">
        <v>0</v>
      </c>
      <c r="P164" s="4">
        <v>0</v>
      </c>
      <c r="Q164" s="4">
        <v>0</v>
      </c>
      <c r="R164" s="4">
        <v>0</v>
      </c>
      <c r="S164" s="4">
        <v>0</v>
      </c>
      <c r="T164" s="4">
        <v>0</v>
      </c>
      <c r="U164" s="4">
        <v>0</v>
      </c>
      <c r="V164" s="4">
        <v>0</v>
      </c>
      <c r="W164" s="4">
        <v>0</v>
      </c>
      <c r="X16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64" s="4">
        <f>Tabel1[[#This Row],[Totale openbare capaciteit]]+Tabel1[[#This Row],[Totale doelgroep capaciteit]]+Tabel1[[#This Row],[Cap - Informeel]]</f>
        <v>5</v>
      </c>
      <c r="Z164" s="29"/>
      <c r="AA164" s="30">
        <v>7</v>
      </c>
      <c r="AB164" s="30"/>
      <c r="AC164" s="30"/>
      <c r="AD164" s="30"/>
      <c r="AE164" s="30"/>
      <c r="AF164" s="30"/>
      <c r="AG164" s="30"/>
      <c r="AH164" s="4">
        <f>SUM(Tabel1[[#This Row],[Bez - Gehandicapten algemeen]:[Bez - Overig gereserveerd]])</f>
        <v>0</v>
      </c>
      <c r="AI164" s="30"/>
      <c r="AJ164" s="35"/>
      <c r="AK164" s="34">
        <v>1</v>
      </c>
      <c r="AL164" s="31" t="s">
        <v>394</v>
      </c>
      <c r="AM164" s="22">
        <f>SUM(Tabel1[[#This Row],[Bez - fout, canadees]:[Bez - fout, anders]])</f>
        <v>1</v>
      </c>
      <c r="AN164" s="30"/>
      <c r="AO164" s="30"/>
      <c r="AP164" s="30"/>
      <c r="AQ164" s="30"/>
      <c r="AR164" s="22">
        <f>SUM(Tabel1[[#This Row],[Bez - Obstakel, openbaar]:[Bez - Obstakel, doelgroep]])</f>
        <v>0</v>
      </c>
      <c r="AS164" s="28"/>
      <c r="AT164" s="28"/>
      <c r="AU164" s="1" t="s">
        <v>402</v>
      </c>
      <c r="AV164" s="13">
        <f>SUM(Tabel1[[#This Row],[Bez - doelgroep totaal]]+Tabel1[[#This Row],[Bez - Openbaar]]+Tabel1[[#This Row],[Bez - Foutparkeerders]]+Tabel1[[#This Row],[Bez - Obstakels]]+Tabel1[[#This Row],[Bez - Informeel]])</f>
        <v>8</v>
      </c>
      <c r="AW16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6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64"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64"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64"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64" s="23">
        <f>IF(OR(Tabel1[[#This Row],[Situatie tijdens meetmoment]]="wegwerkzaamheden",Tabel1[[#This Row],[Situatie tijdens meetmoment]]="niet bereikbaar")," ",IFERROR(Tabel1[[#This Row],[Totale bezetting]]/Tabel1[[#This Row],[Totale capaciteit]],IF( AND(Tabel1[[#This Row],[Totale bezetting]]&gt;0,Tabel1[[#This Row],[Totale capaciteit]]=0),"  ","   ")))</f>
        <v>1.6</v>
      </c>
      <c r="BC164" s="4"/>
      <c r="BN164"/>
      <c r="BQ164" s="4"/>
      <c r="BR164" s="11"/>
      <c r="BS164" s="1"/>
      <c r="BU164"/>
      <c r="CF164" s="4"/>
    </row>
    <row r="165" spans="1:84" x14ac:dyDescent="0.25">
      <c r="A165" s="1" t="s">
        <v>149</v>
      </c>
      <c r="B165" s="1" t="s">
        <v>305</v>
      </c>
      <c r="C165" s="1" t="s">
        <v>420</v>
      </c>
      <c r="D165" s="1" t="s">
        <v>331</v>
      </c>
      <c r="E165" s="40">
        <v>45518</v>
      </c>
      <c r="F165" s="37" t="s">
        <v>302</v>
      </c>
      <c r="G165" s="4">
        <v>0</v>
      </c>
      <c r="H165" s="4">
        <v>0</v>
      </c>
      <c r="I165" s="4">
        <v>0</v>
      </c>
      <c r="J165" s="4">
        <v>0</v>
      </c>
      <c r="K165" s="4">
        <v>0</v>
      </c>
      <c r="L165" s="4">
        <v>0</v>
      </c>
      <c r="M165" s="4">
        <v>0</v>
      </c>
      <c r="N165" s="4">
        <v>0</v>
      </c>
      <c r="O165" s="4">
        <v>0</v>
      </c>
      <c r="P165" s="4">
        <v>3</v>
      </c>
      <c r="Q165" s="4">
        <v>2</v>
      </c>
      <c r="R165" s="4">
        <v>0</v>
      </c>
      <c r="S165" s="4">
        <v>0</v>
      </c>
      <c r="T165" s="4">
        <v>2</v>
      </c>
      <c r="U165" s="4">
        <v>0</v>
      </c>
      <c r="V165" s="4">
        <v>0</v>
      </c>
      <c r="W165" s="4">
        <v>0</v>
      </c>
      <c r="X16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11</v>
      </c>
      <c r="Y165" s="4">
        <f>Tabel1[[#This Row],[Totale openbare capaciteit]]+Tabel1[[#This Row],[Totale doelgroep capaciteit]]+Tabel1[[#This Row],[Cap - Informeel]]</f>
        <v>0</v>
      </c>
      <c r="Z165" s="30"/>
      <c r="AA165" s="30"/>
      <c r="AB165" s="30"/>
      <c r="AC165" s="30"/>
      <c r="AD165" s="30"/>
      <c r="AE165" s="30"/>
      <c r="AF165" s="30"/>
      <c r="AG165" s="30"/>
      <c r="AH165" s="4">
        <f>SUM(Tabel1[[#This Row],[Bez - Gehandicapten algemeen]:[Bez - Overig gereserveerd]])</f>
        <v>0</v>
      </c>
      <c r="AI165" s="29">
        <v>7</v>
      </c>
      <c r="AJ165" s="35"/>
      <c r="AK165" s="35"/>
      <c r="AL165" s="31"/>
      <c r="AM165" s="22">
        <f>SUM(Tabel1[[#This Row],[Bez - fout, canadees]:[Bez - fout, anders]])</f>
        <v>0</v>
      </c>
      <c r="AN165" s="30"/>
      <c r="AO165" s="30"/>
      <c r="AP165" s="30"/>
      <c r="AQ165" s="30"/>
      <c r="AR165" s="22">
        <f>SUM(Tabel1[[#This Row],[Bez - Obstakel, openbaar]:[Bez - Obstakel, doelgroep]])</f>
        <v>0</v>
      </c>
      <c r="AS165" s="28"/>
      <c r="AT165" s="28"/>
      <c r="AU165" s="1"/>
      <c r="AV165" s="13">
        <f>SUM(Tabel1[[#This Row],[Bez - doelgroep totaal]]+Tabel1[[#This Row],[Bez - Openbaar]]+Tabel1[[#This Row],[Bez - Foutparkeerders]]+Tabel1[[#This Row],[Bez - Obstakels]]+Tabel1[[#This Row],[Bez - Informeel]])</f>
        <v>0</v>
      </c>
      <c r="AW16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65" s="8">
        <f>IF(OR(Tabel1[[#This Row],[Situatie tijdens meetmoment]]="wegwerkzaamheden",Tabel1[[#This Row],[Situatie tijdens meetmoment]]="niet bereikbaar")," ",IFERROR((Tabel1[[#This Row],[Bez - Privaat]])/Tabel1[[#This Row],[Cap - Privaat]],IF( AND((Tabel1[[#This Row],[Bez - Privaat]])&gt;0,Tabel1[[#This Row],[Cap - Privaat]]=0),"  ","   ")))</f>
        <v>0.63636363636363635</v>
      </c>
      <c r="AY165"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65"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65"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65"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165" s="4"/>
      <c r="BN165"/>
      <c r="BQ165" s="4"/>
      <c r="BR165" s="11"/>
      <c r="BS165" s="1"/>
      <c r="BU165"/>
      <c r="CF165" s="4"/>
    </row>
    <row r="166" spans="1:84" x14ac:dyDescent="0.25">
      <c r="A166" s="1" t="s">
        <v>149</v>
      </c>
      <c r="B166" s="1" t="s">
        <v>305</v>
      </c>
      <c r="C166" s="1" t="s">
        <v>420</v>
      </c>
      <c r="D166" s="1" t="s">
        <v>331</v>
      </c>
      <c r="E166" s="40">
        <v>45521</v>
      </c>
      <c r="F166" s="37" t="s">
        <v>303</v>
      </c>
      <c r="G166" s="4">
        <v>0</v>
      </c>
      <c r="H166" s="4">
        <v>0</v>
      </c>
      <c r="I166" s="4">
        <v>0</v>
      </c>
      <c r="J166" s="4">
        <v>0</v>
      </c>
      <c r="K166" s="4">
        <v>0</v>
      </c>
      <c r="L166" s="4">
        <v>0</v>
      </c>
      <c r="M166" s="4">
        <v>0</v>
      </c>
      <c r="N166" s="4">
        <v>0</v>
      </c>
      <c r="O166" s="4">
        <v>0</v>
      </c>
      <c r="P166" s="4">
        <v>3</v>
      </c>
      <c r="Q166" s="4">
        <v>2</v>
      </c>
      <c r="R166" s="4">
        <v>0</v>
      </c>
      <c r="S166" s="4">
        <v>0</v>
      </c>
      <c r="T166" s="4">
        <v>2</v>
      </c>
      <c r="U166" s="4">
        <v>0</v>
      </c>
      <c r="V166" s="4">
        <v>0</v>
      </c>
      <c r="W166" s="4">
        <v>0</v>
      </c>
      <c r="X16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11</v>
      </c>
      <c r="Y166" s="4">
        <f>Tabel1[[#This Row],[Totale openbare capaciteit]]+Tabel1[[#This Row],[Totale doelgroep capaciteit]]+Tabel1[[#This Row],[Cap - Informeel]]</f>
        <v>0</v>
      </c>
      <c r="Z166" s="30"/>
      <c r="AA166" s="30"/>
      <c r="AB166" s="30"/>
      <c r="AC166" s="30"/>
      <c r="AD166" s="30"/>
      <c r="AE166" s="30"/>
      <c r="AF166" s="30"/>
      <c r="AG166" s="30"/>
      <c r="AH166" s="4">
        <f>SUM(Tabel1[[#This Row],[Bez - Gehandicapten algemeen]:[Bez - Overig gereserveerd]])</f>
        <v>0</v>
      </c>
      <c r="AI166" s="29">
        <v>2</v>
      </c>
      <c r="AJ166" s="35"/>
      <c r="AK166" s="35"/>
      <c r="AL166" s="31"/>
      <c r="AM166" s="22">
        <f>SUM(Tabel1[[#This Row],[Bez - fout, canadees]:[Bez - fout, anders]])</f>
        <v>0</v>
      </c>
      <c r="AN166" s="30"/>
      <c r="AO166" s="30"/>
      <c r="AP166" s="30"/>
      <c r="AQ166" s="30"/>
      <c r="AR166" s="22">
        <f>SUM(Tabel1[[#This Row],[Bez - Obstakel, openbaar]:[Bez - Obstakel, doelgroep]])</f>
        <v>0</v>
      </c>
      <c r="AS166" s="28"/>
      <c r="AT166" s="28"/>
      <c r="AU166" s="1"/>
      <c r="AV166" s="13">
        <f>SUM(Tabel1[[#This Row],[Bez - doelgroep totaal]]+Tabel1[[#This Row],[Bez - Openbaar]]+Tabel1[[#This Row],[Bez - Foutparkeerders]]+Tabel1[[#This Row],[Bez - Obstakels]]+Tabel1[[#This Row],[Bez - Informeel]])</f>
        <v>0</v>
      </c>
      <c r="AW16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66" s="8">
        <f>IF(OR(Tabel1[[#This Row],[Situatie tijdens meetmoment]]="wegwerkzaamheden",Tabel1[[#This Row],[Situatie tijdens meetmoment]]="niet bereikbaar")," ",IFERROR((Tabel1[[#This Row],[Bez - Privaat]])/Tabel1[[#This Row],[Cap - Privaat]],IF( AND((Tabel1[[#This Row],[Bez - Privaat]])&gt;0,Tabel1[[#This Row],[Cap - Privaat]]=0),"  ","   ")))</f>
        <v>0.18181818181818182</v>
      </c>
      <c r="AY166"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66"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66"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66"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166" s="4"/>
      <c r="BN166"/>
      <c r="BQ166" s="4"/>
      <c r="BR166" s="11"/>
      <c r="BS166" s="1"/>
      <c r="BU166"/>
      <c r="CF166" s="4"/>
    </row>
    <row r="167" spans="1:84" x14ac:dyDescent="0.25">
      <c r="A167" s="1" t="s">
        <v>150</v>
      </c>
      <c r="B167" s="1" t="s">
        <v>305</v>
      </c>
      <c r="C167" s="1" t="s">
        <v>420</v>
      </c>
      <c r="D167" s="1" t="s">
        <v>339</v>
      </c>
      <c r="E167" s="40">
        <v>45518</v>
      </c>
      <c r="F167" s="37" t="s">
        <v>302</v>
      </c>
      <c r="G167" s="4">
        <v>6</v>
      </c>
      <c r="H167" s="4">
        <v>0</v>
      </c>
      <c r="I167" s="4">
        <v>0</v>
      </c>
      <c r="J167" s="4">
        <v>0</v>
      </c>
      <c r="K167" s="4">
        <v>0</v>
      </c>
      <c r="L167" s="4">
        <v>0</v>
      </c>
      <c r="M167" s="4">
        <v>0</v>
      </c>
      <c r="N167" s="4">
        <v>0</v>
      </c>
      <c r="O167" s="4">
        <v>0</v>
      </c>
      <c r="P167" s="4">
        <v>3</v>
      </c>
      <c r="Q167" s="4">
        <v>0</v>
      </c>
      <c r="R167" s="4">
        <v>1</v>
      </c>
      <c r="S167" s="4">
        <v>0</v>
      </c>
      <c r="T167" s="4">
        <v>2</v>
      </c>
      <c r="U167" s="4">
        <v>0</v>
      </c>
      <c r="V167" s="4">
        <v>0</v>
      </c>
      <c r="W167" s="4">
        <v>0</v>
      </c>
      <c r="X16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8</v>
      </c>
      <c r="Y167" s="4">
        <f>Tabel1[[#This Row],[Totale openbare capaciteit]]+Tabel1[[#This Row],[Totale doelgroep capaciteit]]+Tabel1[[#This Row],[Cap - Informeel]]</f>
        <v>6</v>
      </c>
      <c r="Z167" s="29">
        <v>6</v>
      </c>
      <c r="AA167" s="29"/>
      <c r="AB167" s="30"/>
      <c r="AC167" s="30"/>
      <c r="AD167" s="30"/>
      <c r="AE167" s="30"/>
      <c r="AF167" s="30"/>
      <c r="AG167" s="30"/>
      <c r="AH167" s="4">
        <f>SUM(Tabel1[[#This Row],[Bez - Gehandicapten algemeen]:[Bez - Overig gereserveerd]])</f>
        <v>0</v>
      </c>
      <c r="AI167" s="29">
        <v>3</v>
      </c>
      <c r="AJ167" s="35"/>
      <c r="AK167" s="35">
        <v>2</v>
      </c>
      <c r="AL167" s="31" t="s">
        <v>394</v>
      </c>
      <c r="AM167" s="22">
        <f>SUM(Tabel1[[#This Row],[Bez - fout, canadees]:[Bez - fout, anders]])</f>
        <v>2</v>
      </c>
      <c r="AN167" s="30"/>
      <c r="AO167" s="30"/>
      <c r="AP167" s="30"/>
      <c r="AQ167" s="30"/>
      <c r="AR167" s="22">
        <f>SUM(Tabel1[[#This Row],[Bez - Obstakel, openbaar]:[Bez - Obstakel, doelgroep]])</f>
        <v>0</v>
      </c>
      <c r="AS167" s="28"/>
      <c r="AT167" s="28"/>
      <c r="AU167" s="1" t="s">
        <v>401</v>
      </c>
      <c r="AV167" s="13">
        <f>SUM(Tabel1[[#This Row],[Bez - doelgroep totaal]]+Tabel1[[#This Row],[Bez - Openbaar]]+Tabel1[[#This Row],[Bez - Foutparkeerders]]+Tabel1[[#This Row],[Bez - Obstakels]]+Tabel1[[#This Row],[Bez - Informeel]])</f>
        <v>8</v>
      </c>
      <c r="AW16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67" s="8">
        <f>IF(OR(Tabel1[[#This Row],[Situatie tijdens meetmoment]]="wegwerkzaamheden",Tabel1[[#This Row],[Situatie tijdens meetmoment]]="niet bereikbaar")," ",IFERROR((Tabel1[[#This Row],[Bez - Privaat]])/Tabel1[[#This Row],[Cap - Privaat]],IF( AND((Tabel1[[#This Row],[Bez - Privaat]])&gt;0,Tabel1[[#This Row],[Cap - Privaat]]=0),"  ","   ")))</f>
        <v>0.375</v>
      </c>
      <c r="AY16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16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1.3333333333333333</v>
      </c>
      <c r="BA16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1.3333333333333333</v>
      </c>
      <c r="BB167" s="23">
        <f>IF(OR(Tabel1[[#This Row],[Situatie tijdens meetmoment]]="wegwerkzaamheden",Tabel1[[#This Row],[Situatie tijdens meetmoment]]="niet bereikbaar")," ",IFERROR(Tabel1[[#This Row],[Totale bezetting]]/Tabel1[[#This Row],[Totale capaciteit]],IF( AND(Tabel1[[#This Row],[Totale bezetting]]&gt;0,Tabel1[[#This Row],[Totale capaciteit]]=0),"  ","   ")))</f>
        <v>1.3333333333333333</v>
      </c>
      <c r="BC167" s="4"/>
      <c r="BN167"/>
      <c r="BQ167" s="4"/>
      <c r="BR167" s="11"/>
      <c r="BS167" s="1"/>
      <c r="BU167"/>
      <c r="CF167" s="4"/>
    </row>
    <row r="168" spans="1:84" x14ac:dyDescent="0.25">
      <c r="A168" s="1" t="s">
        <v>150</v>
      </c>
      <c r="B168" s="1" t="s">
        <v>305</v>
      </c>
      <c r="C168" s="1" t="s">
        <v>420</v>
      </c>
      <c r="D168" s="1" t="s">
        <v>339</v>
      </c>
      <c r="E168" s="40">
        <v>45521</v>
      </c>
      <c r="F168" s="37" t="s">
        <v>303</v>
      </c>
      <c r="G168" s="4">
        <v>6</v>
      </c>
      <c r="H168" s="4">
        <v>0</v>
      </c>
      <c r="I168" s="4">
        <v>0</v>
      </c>
      <c r="J168" s="4">
        <v>0</v>
      </c>
      <c r="K168" s="4">
        <v>0</v>
      </c>
      <c r="L168" s="4">
        <v>0</v>
      </c>
      <c r="M168" s="4">
        <v>0</v>
      </c>
      <c r="N168" s="4">
        <v>0</v>
      </c>
      <c r="O168" s="4">
        <v>0</v>
      </c>
      <c r="P168" s="4">
        <v>3</v>
      </c>
      <c r="Q168" s="4">
        <v>0</v>
      </c>
      <c r="R168" s="4">
        <v>1</v>
      </c>
      <c r="S168" s="4">
        <v>0</v>
      </c>
      <c r="T168" s="4">
        <v>2</v>
      </c>
      <c r="U168" s="4">
        <v>0</v>
      </c>
      <c r="V168" s="4">
        <v>0</v>
      </c>
      <c r="W168" s="4">
        <v>0</v>
      </c>
      <c r="X16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8</v>
      </c>
      <c r="Y168" s="4">
        <f>Tabel1[[#This Row],[Totale openbare capaciteit]]+Tabel1[[#This Row],[Totale doelgroep capaciteit]]+Tabel1[[#This Row],[Cap - Informeel]]</f>
        <v>6</v>
      </c>
      <c r="Z168" s="29">
        <v>6</v>
      </c>
      <c r="AA168" s="30"/>
      <c r="AB168" s="30"/>
      <c r="AC168" s="30"/>
      <c r="AD168" s="30"/>
      <c r="AE168" s="30"/>
      <c r="AF168" s="30"/>
      <c r="AG168" s="30"/>
      <c r="AH168" s="4">
        <f>SUM(Tabel1[[#This Row],[Bez - Gehandicapten algemeen]:[Bez - Overig gereserveerd]])</f>
        <v>0</v>
      </c>
      <c r="AI168" s="29">
        <v>1</v>
      </c>
      <c r="AJ168" s="35"/>
      <c r="AK168" s="35"/>
      <c r="AL168" s="31"/>
      <c r="AM168" s="22">
        <f>SUM(Tabel1[[#This Row],[Bez - fout, canadees]:[Bez - fout, anders]])</f>
        <v>0</v>
      </c>
      <c r="AN168" s="30"/>
      <c r="AO168" s="30"/>
      <c r="AP168" s="30"/>
      <c r="AQ168" s="30"/>
      <c r="AR168" s="22">
        <f>SUM(Tabel1[[#This Row],[Bez - Obstakel, openbaar]:[Bez - Obstakel, doelgroep]])</f>
        <v>0</v>
      </c>
      <c r="AS168" s="28"/>
      <c r="AT168" s="28"/>
      <c r="AU168" s="1"/>
      <c r="AV168" s="13">
        <f>SUM(Tabel1[[#This Row],[Bez - doelgroep totaal]]+Tabel1[[#This Row],[Bez - Openbaar]]+Tabel1[[#This Row],[Bez - Foutparkeerders]]+Tabel1[[#This Row],[Bez - Obstakels]]+Tabel1[[#This Row],[Bez - Informeel]])</f>
        <v>6</v>
      </c>
      <c r="AW16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68" s="8">
        <f>IF(OR(Tabel1[[#This Row],[Situatie tijdens meetmoment]]="wegwerkzaamheden",Tabel1[[#This Row],[Situatie tijdens meetmoment]]="niet bereikbaar")," ",IFERROR((Tabel1[[#This Row],[Bez - Privaat]])/Tabel1[[#This Row],[Cap - Privaat]],IF( AND((Tabel1[[#This Row],[Bez - Privaat]])&gt;0,Tabel1[[#This Row],[Cap - Privaat]]=0),"  ","   ")))</f>
        <v>0.125</v>
      </c>
      <c r="AY16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16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16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168" s="23">
        <f>IF(OR(Tabel1[[#This Row],[Situatie tijdens meetmoment]]="wegwerkzaamheden",Tabel1[[#This Row],[Situatie tijdens meetmoment]]="niet bereikbaar")," ",IFERROR(Tabel1[[#This Row],[Totale bezetting]]/Tabel1[[#This Row],[Totale capaciteit]],IF( AND(Tabel1[[#This Row],[Totale bezetting]]&gt;0,Tabel1[[#This Row],[Totale capaciteit]]=0),"  ","   ")))</f>
        <v>1</v>
      </c>
      <c r="BC168" s="4"/>
      <c r="BN168"/>
      <c r="BQ168" s="4"/>
      <c r="BR168" s="11"/>
      <c r="BS168" s="1"/>
      <c r="BU168"/>
      <c r="CF168" s="4"/>
    </row>
    <row r="169" spans="1:84" x14ac:dyDescent="0.25">
      <c r="A169" s="1" t="s">
        <v>151</v>
      </c>
      <c r="B169" s="1" t="s">
        <v>305</v>
      </c>
      <c r="C169" s="1" t="s">
        <v>420</v>
      </c>
      <c r="D169" s="1" t="s">
        <v>331</v>
      </c>
      <c r="E169" s="40">
        <v>45518</v>
      </c>
      <c r="F169" s="37" t="s">
        <v>302</v>
      </c>
      <c r="G169" s="4">
        <v>0</v>
      </c>
      <c r="H169" s="4">
        <v>0</v>
      </c>
      <c r="I169" s="4">
        <v>0</v>
      </c>
      <c r="J169" s="4">
        <v>0</v>
      </c>
      <c r="K169" s="4">
        <v>0</v>
      </c>
      <c r="L169" s="4">
        <v>0</v>
      </c>
      <c r="M169" s="4">
        <v>0</v>
      </c>
      <c r="N169" s="4">
        <v>0</v>
      </c>
      <c r="O169" s="4">
        <v>0</v>
      </c>
      <c r="P169" s="4">
        <v>0</v>
      </c>
      <c r="Q169" s="4">
        <v>0</v>
      </c>
      <c r="R169" s="4">
        <v>0</v>
      </c>
      <c r="S169" s="4">
        <v>0</v>
      </c>
      <c r="T169" s="4">
        <v>3</v>
      </c>
      <c r="U169" s="4">
        <v>0</v>
      </c>
      <c r="V169" s="4">
        <v>2</v>
      </c>
      <c r="W169" s="4">
        <v>0</v>
      </c>
      <c r="X16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10</v>
      </c>
      <c r="Y169" s="4">
        <f>Tabel1[[#This Row],[Totale openbare capaciteit]]+Tabel1[[#This Row],[Totale doelgroep capaciteit]]+Tabel1[[#This Row],[Cap - Informeel]]</f>
        <v>0</v>
      </c>
      <c r="Z169" s="30"/>
      <c r="AA169" s="30"/>
      <c r="AB169" s="30"/>
      <c r="AC169" s="30"/>
      <c r="AD169" s="30"/>
      <c r="AE169" s="30"/>
      <c r="AF169" s="30"/>
      <c r="AG169" s="30"/>
      <c r="AH169" s="4">
        <f>SUM(Tabel1[[#This Row],[Bez - Gehandicapten algemeen]:[Bez - Overig gereserveerd]])</f>
        <v>0</v>
      </c>
      <c r="AI169" s="29">
        <v>12</v>
      </c>
      <c r="AJ169" s="35"/>
      <c r="AK169" s="35"/>
      <c r="AL169" s="31"/>
      <c r="AM169" s="22">
        <f>SUM(Tabel1[[#This Row],[Bez - fout, canadees]:[Bez - fout, anders]])</f>
        <v>0</v>
      </c>
      <c r="AN169" s="30"/>
      <c r="AO169" s="30"/>
      <c r="AP169" s="30"/>
      <c r="AQ169" s="30"/>
      <c r="AR169" s="22">
        <f>SUM(Tabel1[[#This Row],[Bez - Obstakel, openbaar]:[Bez - Obstakel, doelgroep]])</f>
        <v>0</v>
      </c>
      <c r="AS169" s="28"/>
      <c r="AT169" s="28"/>
      <c r="AU169" s="1"/>
      <c r="AV169" s="13">
        <f>SUM(Tabel1[[#This Row],[Bez - doelgroep totaal]]+Tabel1[[#This Row],[Bez - Openbaar]]+Tabel1[[#This Row],[Bez - Foutparkeerders]]+Tabel1[[#This Row],[Bez - Obstakels]]+Tabel1[[#This Row],[Bez - Informeel]])</f>
        <v>0</v>
      </c>
      <c r="AW16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69" s="8">
        <f>IF(OR(Tabel1[[#This Row],[Situatie tijdens meetmoment]]="wegwerkzaamheden",Tabel1[[#This Row],[Situatie tijdens meetmoment]]="niet bereikbaar")," ",IFERROR((Tabel1[[#This Row],[Bez - Privaat]])/Tabel1[[#This Row],[Cap - Privaat]],IF( AND((Tabel1[[#This Row],[Bez - Privaat]])&gt;0,Tabel1[[#This Row],[Cap - Privaat]]=0),"  ","   ")))</f>
        <v>1.2</v>
      </c>
      <c r="AY169"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69"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69"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69"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169" s="4"/>
      <c r="BN169"/>
      <c r="BQ169" s="4"/>
      <c r="BR169" s="11"/>
      <c r="BS169" s="1"/>
      <c r="BU169"/>
      <c r="CF169" s="4"/>
    </row>
    <row r="170" spans="1:84" x14ac:dyDescent="0.25">
      <c r="A170" s="1" t="s">
        <v>151</v>
      </c>
      <c r="B170" s="1" t="s">
        <v>305</v>
      </c>
      <c r="C170" s="1" t="s">
        <v>420</v>
      </c>
      <c r="D170" s="1" t="s">
        <v>331</v>
      </c>
      <c r="E170" s="40">
        <v>45521</v>
      </c>
      <c r="F170" s="37" t="s">
        <v>303</v>
      </c>
      <c r="G170" s="4">
        <v>0</v>
      </c>
      <c r="H170" s="4">
        <v>0</v>
      </c>
      <c r="I170" s="4">
        <v>0</v>
      </c>
      <c r="J170" s="4">
        <v>0</v>
      </c>
      <c r="K170" s="4">
        <v>0</v>
      </c>
      <c r="L170" s="4">
        <v>0</v>
      </c>
      <c r="M170" s="4">
        <v>0</v>
      </c>
      <c r="N170" s="4">
        <v>0</v>
      </c>
      <c r="O170" s="4">
        <v>0</v>
      </c>
      <c r="P170" s="4">
        <v>0</v>
      </c>
      <c r="Q170" s="4">
        <v>0</v>
      </c>
      <c r="R170" s="4">
        <v>0</v>
      </c>
      <c r="S170" s="4">
        <v>0</v>
      </c>
      <c r="T170" s="4">
        <v>3</v>
      </c>
      <c r="U170" s="4">
        <v>0</v>
      </c>
      <c r="V170" s="4">
        <v>2</v>
      </c>
      <c r="W170" s="4">
        <v>0</v>
      </c>
      <c r="X17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10</v>
      </c>
      <c r="Y170" s="4">
        <f>Tabel1[[#This Row],[Totale openbare capaciteit]]+Tabel1[[#This Row],[Totale doelgroep capaciteit]]+Tabel1[[#This Row],[Cap - Informeel]]</f>
        <v>0</v>
      </c>
      <c r="Z170" s="30"/>
      <c r="AA170" s="30"/>
      <c r="AB170" s="30"/>
      <c r="AC170" s="30"/>
      <c r="AD170" s="30"/>
      <c r="AE170" s="30"/>
      <c r="AF170" s="30"/>
      <c r="AG170" s="30"/>
      <c r="AH170" s="4">
        <f>SUM(Tabel1[[#This Row],[Bez - Gehandicapten algemeen]:[Bez - Overig gereserveerd]])</f>
        <v>0</v>
      </c>
      <c r="AI170" s="29">
        <v>10</v>
      </c>
      <c r="AJ170" s="35"/>
      <c r="AK170" s="35"/>
      <c r="AL170" s="31"/>
      <c r="AM170" s="22">
        <f>SUM(Tabel1[[#This Row],[Bez - fout, canadees]:[Bez - fout, anders]])</f>
        <v>0</v>
      </c>
      <c r="AN170" s="30"/>
      <c r="AO170" s="30"/>
      <c r="AP170" s="30"/>
      <c r="AQ170" s="30"/>
      <c r="AR170" s="22">
        <f>SUM(Tabel1[[#This Row],[Bez - Obstakel, openbaar]:[Bez - Obstakel, doelgroep]])</f>
        <v>0</v>
      </c>
      <c r="AS170" s="28"/>
      <c r="AT170" s="28"/>
      <c r="AU170" s="1"/>
      <c r="AV170" s="13">
        <f>SUM(Tabel1[[#This Row],[Bez - doelgroep totaal]]+Tabel1[[#This Row],[Bez - Openbaar]]+Tabel1[[#This Row],[Bez - Foutparkeerders]]+Tabel1[[#This Row],[Bez - Obstakels]]+Tabel1[[#This Row],[Bez - Informeel]])</f>
        <v>0</v>
      </c>
      <c r="AW17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70" s="8">
        <f>IF(OR(Tabel1[[#This Row],[Situatie tijdens meetmoment]]="wegwerkzaamheden",Tabel1[[#This Row],[Situatie tijdens meetmoment]]="niet bereikbaar")," ",IFERROR((Tabel1[[#This Row],[Bez - Privaat]])/Tabel1[[#This Row],[Cap - Privaat]],IF( AND((Tabel1[[#This Row],[Bez - Privaat]])&gt;0,Tabel1[[#This Row],[Cap - Privaat]]=0),"  ","   ")))</f>
        <v>1</v>
      </c>
      <c r="AY170"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70"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70"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70"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170" s="4"/>
      <c r="BN170"/>
      <c r="BQ170" s="4"/>
      <c r="BR170" s="11"/>
      <c r="BS170" s="1"/>
      <c r="BU170"/>
      <c r="CF170" s="4"/>
    </row>
    <row r="171" spans="1:84" x14ac:dyDescent="0.25">
      <c r="A171" s="1" t="s">
        <v>152</v>
      </c>
      <c r="B171" s="1" t="s">
        <v>305</v>
      </c>
      <c r="C171" s="1" t="s">
        <v>420</v>
      </c>
      <c r="D171" s="1" t="s">
        <v>340</v>
      </c>
      <c r="E171" s="40">
        <v>45518</v>
      </c>
      <c r="F171" s="37" t="s">
        <v>302</v>
      </c>
      <c r="G171" s="4">
        <v>7</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71" s="4">
        <f>Tabel1[[#This Row],[Totale openbare capaciteit]]+Tabel1[[#This Row],[Totale doelgroep capaciteit]]+Tabel1[[#This Row],[Cap - Informeel]]</f>
        <v>7</v>
      </c>
      <c r="Z171" s="29">
        <v>4</v>
      </c>
      <c r="AA171" s="30"/>
      <c r="AB171" s="30"/>
      <c r="AC171" s="30"/>
      <c r="AD171" s="30"/>
      <c r="AE171" s="30"/>
      <c r="AF171" s="30"/>
      <c r="AG171" s="30"/>
      <c r="AH171" s="4">
        <f>SUM(Tabel1[[#This Row],[Bez - Gehandicapten algemeen]:[Bez - Overig gereserveerd]])</f>
        <v>0</v>
      </c>
      <c r="AI171" s="30"/>
      <c r="AJ171" s="35"/>
      <c r="AK171" s="35"/>
      <c r="AL171" s="31"/>
      <c r="AM171" s="22">
        <f>SUM(Tabel1[[#This Row],[Bez - fout, canadees]:[Bez - fout, anders]])</f>
        <v>0</v>
      </c>
      <c r="AN171" s="30"/>
      <c r="AO171" s="30"/>
      <c r="AP171" s="30"/>
      <c r="AQ171" s="30"/>
      <c r="AR171" s="22">
        <f>SUM(Tabel1[[#This Row],[Bez - Obstakel, openbaar]:[Bez - Obstakel, doelgroep]])</f>
        <v>0</v>
      </c>
      <c r="AS171" s="28"/>
      <c r="AT171" s="28"/>
      <c r="AU171" s="1"/>
      <c r="AV171" s="13">
        <f>SUM(Tabel1[[#This Row],[Bez - doelgroep totaal]]+Tabel1[[#This Row],[Bez - Openbaar]]+Tabel1[[#This Row],[Bez - Foutparkeerders]]+Tabel1[[#This Row],[Bez - Obstakels]]+Tabel1[[#This Row],[Bez - Informeel]])</f>
        <v>4</v>
      </c>
      <c r="AW17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71"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7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0.5714285714285714</v>
      </c>
      <c r="AZ17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0.5714285714285714</v>
      </c>
      <c r="BA17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0.5714285714285714</v>
      </c>
      <c r="BB171" s="23">
        <f>IF(OR(Tabel1[[#This Row],[Situatie tijdens meetmoment]]="wegwerkzaamheden",Tabel1[[#This Row],[Situatie tijdens meetmoment]]="niet bereikbaar")," ",IFERROR(Tabel1[[#This Row],[Totale bezetting]]/Tabel1[[#This Row],[Totale capaciteit]],IF( AND(Tabel1[[#This Row],[Totale bezetting]]&gt;0,Tabel1[[#This Row],[Totale capaciteit]]=0),"  ","   ")))</f>
        <v>0.5714285714285714</v>
      </c>
      <c r="BC171" s="4"/>
      <c r="BN171"/>
      <c r="BQ171" s="4"/>
      <c r="BR171" s="11"/>
      <c r="BS171" s="1"/>
      <c r="BU171"/>
      <c r="CF171" s="4"/>
    </row>
    <row r="172" spans="1:84" x14ac:dyDescent="0.25">
      <c r="A172" s="1" t="s">
        <v>152</v>
      </c>
      <c r="B172" s="1" t="s">
        <v>305</v>
      </c>
      <c r="C172" s="1" t="s">
        <v>420</v>
      </c>
      <c r="D172" s="1" t="s">
        <v>340</v>
      </c>
      <c r="E172" s="40">
        <v>45521</v>
      </c>
      <c r="F172" s="37" t="s">
        <v>303</v>
      </c>
      <c r="G172" s="4">
        <v>7</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72" s="4">
        <f>Tabel1[[#This Row],[Totale openbare capaciteit]]+Tabel1[[#This Row],[Totale doelgroep capaciteit]]+Tabel1[[#This Row],[Cap - Informeel]]</f>
        <v>7</v>
      </c>
      <c r="Z172" s="29">
        <v>6</v>
      </c>
      <c r="AA172" s="30"/>
      <c r="AB172" s="30"/>
      <c r="AC172" s="30"/>
      <c r="AD172" s="30"/>
      <c r="AE172" s="30"/>
      <c r="AF172" s="30"/>
      <c r="AG172" s="30"/>
      <c r="AH172" s="4">
        <f>SUM(Tabel1[[#This Row],[Bez - Gehandicapten algemeen]:[Bez - Overig gereserveerd]])</f>
        <v>0</v>
      </c>
      <c r="AI172" s="29"/>
      <c r="AJ172" s="35"/>
      <c r="AK172" s="35"/>
      <c r="AL172" s="31"/>
      <c r="AM172" s="22">
        <f>SUM(Tabel1[[#This Row],[Bez - fout, canadees]:[Bez - fout, anders]])</f>
        <v>0</v>
      </c>
      <c r="AN172" s="30"/>
      <c r="AO172" s="30"/>
      <c r="AP172" s="30"/>
      <c r="AQ172" s="30"/>
      <c r="AR172" s="22">
        <f>SUM(Tabel1[[#This Row],[Bez - Obstakel, openbaar]:[Bez - Obstakel, doelgroep]])</f>
        <v>0</v>
      </c>
      <c r="AS172" s="28"/>
      <c r="AT172" s="28"/>
      <c r="AU172" s="1"/>
      <c r="AV172" s="13">
        <f>SUM(Tabel1[[#This Row],[Bez - doelgroep totaal]]+Tabel1[[#This Row],[Bez - Openbaar]]+Tabel1[[#This Row],[Bez - Foutparkeerders]]+Tabel1[[#This Row],[Bez - Obstakels]]+Tabel1[[#This Row],[Bez - Informeel]])</f>
        <v>6</v>
      </c>
      <c r="AW17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7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7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0.8571428571428571</v>
      </c>
      <c r="AZ17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0.8571428571428571</v>
      </c>
      <c r="BA17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0.8571428571428571</v>
      </c>
      <c r="BB172" s="23">
        <f>IF(OR(Tabel1[[#This Row],[Situatie tijdens meetmoment]]="wegwerkzaamheden",Tabel1[[#This Row],[Situatie tijdens meetmoment]]="niet bereikbaar")," ",IFERROR(Tabel1[[#This Row],[Totale bezetting]]/Tabel1[[#This Row],[Totale capaciteit]],IF( AND(Tabel1[[#This Row],[Totale bezetting]]&gt;0,Tabel1[[#This Row],[Totale capaciteit]]=0),"  ","   ")))</f>
        <v>0.8571428571428571</v>
      </c>
      <c r="BC172" s="4"/>
      <c r="BN172"/>
      <c r="BQ172" s="4"/>
      <c r="BR172" s="11"/>
      <c r="BS172" s="1"/>
      <c r="BU172"/>
      <c r="CF172" s="4"/>
    </row>
    <row r="173" spans="1:84" x14ac:dyDescent="0.25">
      <c r="A173" s="1" t="s">
        <v>153</v>
      </c>
      <c r="B173" s="1" t="s">
        <v>305</v>
      </c>
      <c r="C173" s="1" t="s">
        <v>420</v>
      </c>
      <c r="D173" s="1" t="s">
        <v>331</v>
      </c>
      <c r="E173" s="40">
        <v>45518</v>
      </c>
      <c r="F173" s="37" t="s">
        <v>302</v>
      </c>
      <c r="G173" s="4">
        <v>8</v>
      </c>
      <c r="H173" s="4">
        <v>0</v>
      </c>
      <c r="I173" s="4">
        <v>0</v>
      </c>
      <c r="J173" s="4">
        <v>0</v>
      </c>
      <c r="K173" s="4">
        <v>0</v>
      </c>
      <c r="L173" s="4">
        <v>0</v>
      </c>
      <c r="M173" s="4">
        <v>0</v>
      </c>
      <c r="N173" s="4">
        <v>0</v>
      </c>
      <c r="O173" s="4">
        <v>0</v>
      </c>
      <c r="P173" s="4">
        <v>0</v>
      </c>
      <c r="Q173" s="4">
        <v>0</v>
      </c>
      <c r="R173" s="4">
        <v>0</v>
      </c>
      <c r="S173" s="4">
        <v>0</v>
      </c>
      <c r="T173" s="4">
        <v>1</v>
      </c>
      <c r="U173" s="4">
        <v>0</v>
      </c>
      <c r="V173" s="4">
        <v>0</v>
      </c>
      <c r="W173" s="4">
        <v>0</v>
      </c>
      <c r="X17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173" s="4">
        <f>Tabel1[[#This Row],[Totale openbare capaciteit]]+Tabel1[[#This Row],[Totale doelgroep capaciteit]]+Tabel1[[#This Row],[Cap - Informeel]]</f>
        <v>8</v>
      </c>
      <c r="Z173" s="29">
        <v>4</v>
      </c>
      <c r="AA173" s="30"/>
      <c r="AB173" s="30"/>
      <c r="AC173" s="30"/>
      <c r="AD173" s="30"/>
      <c r="AE173" s="30"/>
      <c r="AF173" s="30"/>
      <c r="AG173" s="30"/>
      <c r="AH173" s="4">
        <f>SUM(Tabel1[[#This Row],[Bez - Gehandicapten algemeen]:[Bez - Overig gereserveerd]])</f>
        <v>0</v>
      </c>
      <c r="AI173" s="29">
        <v>2</v>
      </c>
      <c r="AJ173" s="35"/>
      <c r="AK173" s="35"/>
      <c r="AL173" s="31"/>
      <c r="AM173" s="22">
        <f>SUM(Tabel1[[#This Row],[Bez - fout, canadees]:[Bez - fout, anders]])</f>
        <v>0</v>
      </c>
      <c r="AN173" s="29">
        <v>1</v>
      </c>
      <c r="AO173" s="29"/>
      <c r="AP173" s="30"/>
      <c r="AQ173" s="30" t="s">
        <v>397</v>
      </c>
      <c r="AR173" s="22">
        <f>SUM(Tabel1[[#This Row],[Bez - Obstakel, openbaar]:[Bez - Obstakel, doelgroep]])</f>
        <v>1</v>
      </c>
      <c r="AS173" s="28"/>
      <c r="AT173" s="28"/>
      <c r="AU173" s="1"/>
      <c r="AV173" s="13">
        <f>SUM(Tabel1[[#This Row],[Bez - doelgroep totaal]]+Tabel1[[#This Row],[Bez - Openbaar]]+Tabel1[[#This Row],[Bez - Foutparkeerders]]+Tabel1[[#This Row],[Bez - Obstakels]]+Tabel1[[#This Row],[Bez - Informeel]])</f>
        <v>5</v>
      </c>
      <c r="AW17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73" s="8">
        <f>IF(OR(Tabel1[[#This Row],[Situatie tijdens meetmoment]]="wegwerkzaamheden",Tabel1[[#This Row],[Situatie tijdens meetmoment]]="niet bereikbaar")," ",IFERROR((Tabel1[[#This Row],[Bez - Privaat]])/Tabel1[[#This Row],[Cap - Privaat]],IF( AND((Tabel1[[#This Row],[Bez - Privaat]])&gt;0,Tabel1[[#This Row],[Cap - Privaat]]=0),"  ","   ")))</f>
        <v>1</v>
      </c>
      <c r="AY17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0.625</v>
      </c>
      <c r="AZ17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0.625</v>
      </c>
      <c r="BA17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0.625</v>
      </c>
      <c r="BB173" s="23">
        <f>IF(OR(Tabel1[[#This Row],[Situatie tijdens meetmoment]]="wegwerkzaamheden",Tabel1[[#This Row],[Situatie tijdens meetmoment]]="niet bereikbaar")," ",IFERROR(Tabel1[[#This Row],[Totale bezetting]]/Tabel1[[#This Row],[Totale capaciteit]],IF( AND(Tabel1[[#This Row],[Totale bezetting]]&gt;0,Tabel1[[#This Row],[Totale capaciteit]]=0),"  ","   ")))</f>
        <v>0.625</v>
      </c>
      <c r="BC173" s="4"/>
      <c r="BN173"/>
      <c r="BQ173" s="4"/>
      <c r="BR173" s="11"/>
      <c r="BS173" s="1"/>
      <c r="BU173"/>
      <c r="CF173" s="4"/>
    </row>
    <row r="174" spans="1:84" x14ac:dyDescent="0.25">
      <c r="A174" s="1" t="s">
        <v>153</v>
      </c>
      <c r="B174" s="1" t="s">
        <v>305</v>
      </c>
      <c r="C174" s="1" t="s">
        <v>420</v>
      </c>
      <c r="D174" s="1" t="s">
        <v>331</v>
      </c>
      <c r="E174" s="40">
        <v>45521</v>
      </c>
      <c r="F174" s="37" t="s">
        <v>303</v>
      </c>
      <c r="G174" s="4">
        <v>8</v>
      </c>
      <c r="H174" s="4">
        <v>0</v>
      </c>
      <c r="I174" s="4">
        <v>0</v>
      </c>
      <c r="J174" s="4">
        <v>0</v>
      </c>
      <c r="K174" s="4">
        <v>0</v>
      </c>
      <c r="L174" s="4">
        <v>0</v>
      </c>
      <c r="M174" s="4">
        <v>0</v>
      </c>
      <c r="N174" s="4">
        <v>0</v>
      </c>
      <c r="O174" s="4">
        <v>0</v>
      </c>
      <c r="P174" s="4">
        <v>0</v>
      </c>
      <c r="Q174" s="4">
        <v>0</v>
      </c>
      <c r="R174" s="4">
        <v>0</v>
      </c>
      <c r="S174" s="4">
        <v>0</v>
      </c>
      <c r="T174" s="4">
        <v>1</v>
      </c>
      <c r="U174" s="4">
        <v>0</v>
      </c>
      <c r="V174" s="4">
        <v>0</v>
      </c>
      <c r="W174" s="4">
        <v>0</v>
      </c>
      <c r="X17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174" s="4">
        <f>Tabel1[[#This Row],[Totale openbare capaciteit]]+Tabel1[[#This Row],[Totale doelgroep capaciteit]]+Tabel1[[#This Row],[Cap - Informeel]]</f>
        <v>8</v>
      </c>
      <c r="Z174" s="29">
        <v>3</v>
      </c>
      <c r="AA174" s="30"/>
      <c r="AB174" s="30"/>
      <c r="AC174" s="30"/>
      <c r="AD174" s="30"/>
      <c r="AE174" s="30"/>
      <c r="AF174" s="30"/>
      <c r="AG174" s="30"/>
      <c r="AH174" s="4">
        <f>SUM(Tabel1[[#This Row],[Bez - Gehandicapten algemeen]:[Bez - Overig gereserveerd]])</f>
        <v>0</v>
      </c>
      <c r="AI174" s="30"/>
      <c r="AJ174" s="35"/>
      <c r="AK174" s="35"/>
      <c r="AL174" s="31"/>
      <c r="AM174" s="22">
        <f>SUM(Tabel1[[#This Row],[Bez - fout, canadees]:[Bez - fout, anders]])</f>
        <v>0</v>
      </c>
      <c r="AN174" s="30"/>
      <c r="AO174" s="30"/>
      <c r="AP174" s="30"/>
      <c r="AQ174" s="30"/>
      <c r="AR174" s="22">
        <f>SUM(Tabel1[[#This Row],[Bez - Obstakel, openbaar]:[Bez - Obstakel, doelgroep]])</f>
        <v>0</v>
      </c>
      <c r="AS174" s="28"/>
      <c r="AT174" s="28"/>
      <c r="AU174" s="1"/>
      <c r="AV174" s="13">
        <f>SUM(Tabel1[[#This Row],[Bez - doelgroep totaal]]+Tabel1[[#This Row],[Bez - Openbaar]]+Tabel1[[#This Row],[Bez - Foutparkeerders]]+Tabel1[[#This Row],[Bez - Obstakels]]+Tabel1[[#This Row],[Bez - Informeel]])</f>
        <v>3</v>
      </c>
      <c r="AW17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74" s="8">
        <f>IF(OR(Tabel1[[#This Row],[Situatie tijdens meetmoment]]="wegwerkzaamheden",Tabel1[[#This Row],[Situatie tijdens meetmoment]]="niet bereikbaar")," ",IFERROR((Tabel1[[#This Row],[Bez - Privaat]])/Tabel1[[#This Row],[Cap - Privaat]],IF( AND((Tabel1[[#This Row],[Bez - Privaat]])&gt;0,Tabel1[[#This Row],[Cap - Privaat]]=0),"  ","   ")))</f>
        <v>0</v>
      </c>
      <c r="AY17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0.375</v>
      </c>
      <c r="AZ17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0.375</v>
      </c>
      <c r="BA17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0.375</v>
      </c>
      <c r="BB174" s="23">
        <f>IF(OR(Tabel1[[#This Row],[Situatie tijdens meetmoment]]="wegwerkzaamheden",Tabel1[[#This Row],[Situatie tijdens meetmoment]]="niet bereikbaar")," ",IFERROR(Tabel1[[#This Row],[Totale bezetting]]/Tabel1[[#This Row],[Totale capaciteit]],IF( AND(Tabel1[[#This Row],[Totale bezetting]]&gt;0,Tabel1[[#This Row],[Totale capaciteit]]=0),"  ","   ")))</f>
        <v>0.375</v>
      </c>
      <c r="BC174" s="4"/>
      <c r="BN174"/>
      <c r="BQ174" s="4"/>
      <c r="BR174" s="11"/>
      <c r="BS174" s="1"/>
      <c r="BU174"/>
      <c r="CF174" s="4"/>
    </row>
    <row r="175" spans="1:84" x14ac:dyDescent="0.25">
      <c r="A175" s="1" t="s">
        <v>154</v>
      </c>
      <c r="B175" s="1" t="s">
        <v>305</v>
      </c>
      <c r="C175" s="1" t="s">
        <v>420</v>
      </c>
      <c r="D175" s="1" t="s">
        <v>341</v>
      </c>
      <c r="E175" s="40">
        <v>45518</v>
      </c>
      <c r="F175" s="37" t="s">
        <v>302</v>
      </c>
      <c r="G175" s="4">
        <v>10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75" s="4">
        <f>Tabel1[[#This Row],[Totale openbare capaciteit]]+Tabel1[[#This Row],[Totale doelgroep capaciteit]]+Tabel1[[#This Row],[Cap - Informeel]]</f>
        <v>10</v>
      </c>
      <c r="Z175" s="29">
        <v>9</v>
      </c>
      <c r="AA175" s="30"/>
      <c r="AB175" s="30"/>
      <c r="AC175" s="30"/>
      <c r="AD175" s="30"/>
      <c r="AE175" s="30"/>
      <c r="AF175" s="30"/>
      <c r="AG175" s="30"/>
      <c r="AH175" s="4">
        <f>SUM(Tabel1[[#This Row],[Bez - Gehandicapten algemeen]:[Bez - Overig gereserveerd]])</f>
        <v>0</v>
      </c>
      <c r="AI175" s="30"/>
      <c r="AJ175" s="35"/>
      <c r="AK175" s="35"/>
      <c r="AL175" s="31"/>
      <c r="AM175" s="22">
        <f>SUM(Tabel1[[#This Row],[Bez - fout, canadees]:[Bez - fout, anders]])</f>
        <v>0</v>
      </c>
      <c r="AN175" s="30"/>
      <c r="AO175" s="30"/>
      <c r="AP175" s="30"/>
      <c r="AQ175" s="30"/>
      <c r="AR175" s="22">
        <f>SUM(Tabel1[[#This Row],[Bez - Obstakel, openbaar]:[Bez - Obstakel, doelgroep]])</f>
        <v>0</v>
      </c>
      <c r="AS175" s="28"/>
      <c r="AT175" s="28"/>
      <c r="AU175" s="1"/>
      <c r="AV175" s="13">
        <f>SUM(Tabel1[[#This Row],[Bez - doelgroep totaal]]+Tabel1[[#This Row],[Bez - Openbaar]]+Tabel1[[#This Row],[Bez - Foutparkeerders]]+Tabel1[[#This Row],[Bez - Obstakels]]+Tabel1[[#This Row],[Bez - Informeel]])</f>
        <v>9</v>
      </c>
      <c r="AW17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7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7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0.9</v>
      </c>
      <c r="AZ17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0.9</v>
      </c>
      <c r="BA17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0.9</v>
      </c>
      <c r="BB175" s="23">
        <f>IF(OR(Tabel1[[#This Row],[Situatie tijdens meetmoment]]="wegwerkzaamheden",Tabel1[[#This Row],[Situatie tijdens meetmoment]]="niet bereikbaar")," ",IFERROR(Tabel1[[#This Row],[Totale bezetting]]/Tabel1[[#This Row],[Totale capaciteit]],IF( AND(Tabel1[[#This Row],[Totale bezetting]]&gt;0,Tabel1[[#This Row],[Totale capaciteit]]=0),"  ","   ")))</f>
        <v>0.9</v>
      </c>
      <c r="BC175" s="4"/>
      <c r="BN175"/>
      <c r="BQ175" s="4"/>
      <c r="BR175" s="11"/>
      <c r="BS175" s="1"/>
      <c r="BU175"/>
      <c r="CF175" s="4"/>
    </row>
    <row r="176" spans="1:84" x14ac:dyDescent="0.25">
      <c r="A176" s="1" t="s">
        <v>154</v>
      </c>
      <c r="B176" s="1" t="s">
        <v>305</v>
      </c>
      <c r="C176" s="1" t="s">
        <v>420</v>
      </c>
      <c r="D176" s="1" t="s">
        <v>341</v>
      </c>
      <c r="E176" s="40">
        <v>45521</v>
      </c>
      <c r="F176" s="37" t="s">
        <v>303</v>
      </c>
      <c r="G176" s="4">
        <v>10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76" s="4">
        <f>Tabel1[[#This Row],[Totale openbare capaciteit]]+Tabel1[[#This Row],[Totale doelgroep capaciteit]]+Tabel1[[#This Row],[Cap - Informeel]]</f>
        <v>10</v>
      </c>
      <c r="Z176" s="29">
        <v>7</v>
      </c>
      <c r="AA176" s="30"/>
      <c r="AB176" s="30"/>
      <c r="AC176" s="30"/>
      <c r="AD176" s="30"/>
      <c r="AE176" s="30"/>
      <c r="AF176" s="30"/>
      <c r="AG176" s="30"/>
      <c r="AH176" s="4">
        <f>SUM(Tabel1[[#This Row],[Bez - Gehandicapten algemeen]:[Bez - Overig gereserveerd]])</f>
        <v>0</v>
      </c>
      <c r="AI176" s="30"/>
      <c r="AJ176" s="35"/>
      <c r="AK176" s="35"/>
      <c r="AL176" s="31"/>
      <c r="AM176" s="22">
        <f>SUM(Tabel1[[#This Row],[Bez - fout, canadees]:[Bez - fout, anders]])</f>
        <v>0</v>
      </c>
      <c r="AN176" s="30"/>
      <c r="AO176" s="30"/>
      <c r="AP176" s="30"/>
      <c r="AQ176" s="30"/>
      <c r="AR176" s="22">
        <f>SUM(Tabel1[[#This Row],[Bez - Obstakel, openbaar]:[Bez - Obstakel, doelgroep]])</f>
        <v>0</v>
      </c>
      <c r="AS176" s="28"/>
      <c r="AT176" s="28"/>
      <c r="AU176" s="1"/>
      <c r="AV176" s="13">
        <f>SUM(Tabel1[[#This Row],[Bez - doelgroep totaal]]+Tabel1[[#This Row],[Bez - Openbaar]]+Tabel1[[#This Row],[Bez - Foutparkeerders]]+Tabel1[[#This Row],[Bez - Obstakels]]+Tabel1[[#This Row],[Bez - Informeel]])</f>
        <v>7</v>
      </c>
      <c r="AW17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7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7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v>
      </c>
      <c r="AZ17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v>
      </c>
      <c r="BA17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0.7</v>
      </c>
      <c r="BB176" s="23">
        <f>IF(OR(Tabel1[[#This Row],[Situatie tijdens meetmoment]]="wegwerkzaamheden",Tabel1[[#This Row],[Situatie tijdens meetmoment]]="niet bereikbaar")," ",IFERROR(Tabel1[[#This Row],[Totale bezetting]]/Tabel1[[#This Row],[Totale capaciteit]],IF( AND(Tabel1[[#This Row],[Totale bezetting]]&gt;0,Tabel1[[#This Row],[Totale capaciteit]]=0),"  ","   ")))</f>
        <v>0.7</v>
      </c>
      <c r="BC176" s="4"/>
      <c r="BN176"/>
      <c r="BQ176" s="4"/>
      <c r="BR176" s="11"/>
      <c r="BS176" s="1"/>
      <c r="BU176"/>
      <c r="CF176" s="4"/>
    </row>
    <row r="177" spans="1:84" x14ac:dyDescent="0.25">
      <c r="A177" s="1" t="s">
        <v>155</v>
      </c>
      <c r="B177" s="1" t="s">
        <v>305</v>
      </c>
      <c r="C177" s="1" t="s">
        <v>420</v>
      </c>
      <c r="D177" s="1" t="s">
        <v>342</v>
      </c>
      <c r="E177" s="40">
        <v>45518</v>
      </c>
      <c r="F177" s="37" t="s">
        <v>302</v>
      </c>
      <c r="G177" s="4">
        <v>8</v>
      </c>
      <c r="H177" s="4">
        <v>0</v>
      </c>
      <c r="I177" s="4">
        <v>0</v>
      </c>
      <c r="J177" s="4">
        <v>0</v>
      </c>
      <c r="K177" s="4">
        <v>1</v>
      </c>
      <c r="L177" s="4">
        <v>0</v>
      </c>
      <c r="M177" s="4">
        <v>0</v>
      </c>
      <c r="N177" s="4">
        <v>0</v>
      </c>
      <c r="O177" s="4">
        <v>1</v>
      </c>
      <c r="P177" s="4">
        <v>1</v>
      </c>
      <c r="Q177" s="4">
        <v>0</v>
      </c>
      <c r="R177" s="4">
        <v>1</v>
      </c>
      <c r="S177" s="4">
        <v>1</v>
      </c>
      <c r="T177" s="4">
        <v>0</v>
      </c>
      <c r="U177" s="4">
        <v>0</v>
      </c>
      <c r="V177" s="4">
        <v>0</v>
      </c>
      <c r="W177" s="4">
        <v>1</v>
      </c>
      <c r="X17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8</v>
      </c>
      <c r="Y177" s="4">
        <f>Tabel1[[#This Row],[Totale openbare capaciteit]]+Tabel1[[#This Row],[Totale doelgroep capaciteit]]+Tabel1[[#This Row],[Cap - Informeel]]</f>
        <v>9</v>
      </c>
      <c r="Z177" s="29">
        <v>7</v>
      </c>
      <c r="AA177" s="29"/>
      <c r="AB177" s="30"/>
      <c r="AC177" s="30"/>
      <c r="AD177" s="30"/>
      <c r="AE177" s="30"/>
      <c r="AF177" s="30"/>
      <c r="AG177" s="30"/>
      <c r="AH177" s="4">
        <f>SUM(Tabel1[[#This Row],[Bez - Gehandicapten algemeen]:[Bez - Overig gereserveerd]])</f>
        <v>0</v>
      </c>
      <c r="AI177" s="29">
        <v>6</v>
      </c>
      <c r="AJ177" s="35"/>
      <c r="AK177" s="35">
        <v>4</v>
      </c>
      <c r="AL177" s="31"/>
      <c r="AM177" s="22">
        <f>SUM(Tabel1[[#This Row],[Bez - fout, canadees]:[Bez - fout, anders]])</f>
        <v>4</v>
      </c>
      <c r="AN177" s="30"/>
      <c r="AO177" s="30"/>
      <c r="AP177" s="30"/>
      <c r="AQ177" s="30"/>
      <c r="AR177" s="22">
        <f>SUM(Tabel1[[#This Row],[Bez - Obstakel, openbaar]:[Bez - Obstakel, doelgroep]])</f>
        <v>0</v>
      </c>
      <c r="AS177" s="28"/>
      <c r="AT177" s="28"/>
      <c r="AU177" s="1" t="s">
        <v>401</v>
      </c>
      <c r="AV177" s="13">
        <f>SUM(Tabel1[[#This Row],[Bez - doelgroep totaal]]+Tabel1[[#This Row],[Bez - Openbaar]]+Tabel1[[#This Row],[Bez - Foutparkeerders]]+Tabel1[[#This Row],[Bez - Obstakels]]+Tabel1[[#This Row],[Bez - Informeel]])</f>
        <v>11</v>
      </c>
      <c r="AW177"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177" s="8">
        <f>IF(OR(Tabel1[[#This Row],[Situatie tijdens meetmoment]]="wegwerkzaamheden",Tabel1[[#This Row],[Situatie tijdens meetmoment]]="niet bereikbaar")," ",IFERROR((Tabel1[[#This Row],[Bez - Privaat]])/Tabel1[[#This Row],[Cap - Privaat]],IF( AND((Tabel1[[#This Row],[Bez - Privaat]])&gt;0,Tabel1[[#This Row],[Cap - Privaat]]=0),"  ","   ")))</f>
        <v>0.75</v>
      </c>
      <c r="AY17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0.875</v>
      </c>
      <c r="AZ17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1.375</v>
      </c>
      <c r="BA17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1.2222222222222223</v>
      </c>
      <c r="BB177" s="23">
        <f>IF(OR(Tabel1[[#This Row],[Situatie tijdens meetmoment]]="wegwerkzaamheden",Tabel1[[#This Row],[Situatie tijdens meetmoment]]="niet bereikbaar")," ",IFERROR(Tabel1[[#This Row],[Totale bezetting]]/Tabel1[[#This Row],[Totale capaciteit]],IF( AND(Tabel1[[#This Row],[Totale bezetting]]&gt;0,Tabel1[[#This Row],[Totale capaciteit]]=0),"  ","   ")))</f>
        <v>1.2222222222222223</v>
      </c>
      <c r="BC177" s="4"/>
      <c r="BN177"/>
      <c r="BQ177" s="4"/>
      <c r="BR177" s="11"/>
      <c r="BS177" s="1"/>
      <c r="BU177"/>
      <c r="CF177" s="4"/>
    </row>
    <row r="178" spans="1:84" x14ac:dyDescent="0.25">
      <c r="A178" s="1" t="s">
        <v>155</v>
      </c>
      <c r="B178" s="1" t="s">
        <v>305</v>
      </c>
      <c r="C178" s="1" t="s">
        <v>420</v>
      </c>
      <c r="D178" s="1" t="s">
        <v>342</v>
      </c>
      <c r="E178" s="40">
        <v>45521</v>
      </c>
      <c r="F178" s="37" t="s">
        <v>303</v>
      </c>
      <c r="G178" s="4">
        <v>8</v>
      </c>
      <c r="H178" s="4">
        <v>0</v>
      </c>
      <c r="I178" s="4">
        <v>0</v>
      </c>
      <c r="J178" s="4">
        <v>0</v>
      </c>
      <c r="K178" s="4">
        <v>1</v>
      </c>
      <c r="L178" s="4">
        <v>0</v>
      </c>
      <c r="M178" s="4">
        <v>0</v>
      </c>
      <c r="N178" s="4">
        <v>0</v>
      </c>
      <c r="O178" s="4">
        <v>1</v>
      </c>
      <c r="P178" s="4">
        <v>1</v>
      </c>
      <c r="Q178" s="4">
        <v>0</v>
      </c>
      <c r="R178" s="4">
        <v>1</v>
      </c>
      <c r="S178" s="4">
        <v>1</v>
      </c>
      <c r="T178" s="4">
        <v>0</v>
      </c>
      <c r="U178" s="4">
        <v>0</v>
      </c>
      <c r="V178" s="4">
        <v>0</v>
      </c>
      <c r="W178" s="4">
        <v>1</v>
      </c>
      <c r="X17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8</v>
      </c>
      <c r="Y178" s="4">
        <f>Tabel1[[#This Row],[Totale openbare capaciteit]]+Tabel1[[#This Row],[Totale doelgroep capaciteit]]+Tabel1[[#This Row],[Cap - Informeel]]</f>
        <v>9</v>
      </c>
      <c r="Z178" s="29">
        <v>8</v>
      </c>
      <c r="AA178" s="30"/>
      <c r="AB178" s="30"/>
      <c r="AC178" s="30"/>
      <c r="AD178" s="30"/>
      <c r="AE178" s="30"/>
      <c r="AF178" s="30"/>
      <c r="AG178" s="30"/>
      <c r="AH178" s="4">
        <f>SUM(Tabel1[[#This Row],[Bez - Gehandicapten algemeen]:[Bez - Overig gereserveerd]])</f>
        <v>0</v>
      </c>
      <c r="AI178" s="29">
        <v>4</v>
      </c>
      <c r="AJ178" s="35"/>
      <c r="AK178" s="34">
        <v>4</v>
      </c>
      <c r="AL178" s="31" t="s">
        <v>393</v>
      </c>
      <c r="AM178" s="22">
        <f>SUM(Tabel1[[#This Row],[Bez - fout, canadees]:[Bez - fout, anders]])</f>
        <v>4</v>
      </c>
      <c r="AN178" s="30"/>
      <c r="AO178" s="30"/>
      <c r="AP178" s="30"/>
      <c r="AQ178" s="30"/>
      <c r="AR178" s="22">
        <f>SUM(Tabel1[[#This Row],[Bez - Obstakel, openbaar]:[Bez - Obstakel, doelgroep]])</f>
        <v>0</v>
      </c>
      <c r="AS178" s="28"/>
      <c r="AT178" s="28"/>
      <c r="AU178" s="1" t="s">
        <v>401</v>
      </c>
      <c r="AV178" s="13">
        <f>SUM(Tabel1[[#This Row],[Bez - doelgroep totaal]]+Tabel1[[#This Row],[Bez - Openbaar]]+Tabel1[[#This Row],[Bez - Foutparkeerders]]+Tabel1[[#This Row],[Bez - Obstakels]]+Tabel1[[#This Row],[Bez - Informeel]])</f>
        <v>12</v>
      </c>
      <c r="AW178"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178" s="8">
        <f>IF(OR(Tabel1[[#This Row],[Situatie tijdens meetmoment]]="wegwerkzaamheden",Tabel1[[#This Row],[Situatie tijdens meetmoment]]="niet bereikbaar")," ",IFERROR((Tabel1[[#This Row],[Bez - Privaat]])/Tabel1[[#This Row],[Cap - Privaat]],IF( AND((Tabel1[[#This Row],[Bez - Privaat]])&gt;0,Tabel1[[#This Row],[Cap - Privaat]]=0),"  ","   ")))</f>
        <v>0.5</v>
      </c>
      <c r="AY17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17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1.5</v>
      </c>
      <c r="BA17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1.3333333333333333</v>
      </c>
      <c r="BB178" s="23">
        <f>IF(OR(Tabel1[[#This Row],[Situatie tijdens meetmoment]]="wegwerkzaamheden",Tabel1[[#This Row],[Situatie tijdens meetmoment]]="niet bereikbaar")," ",IFERROR(Tabel1[[#This Row],[Totale bezetting]]/Tabel1[[#This Row],[Totale capaciteit]],IF( AND(Tabel1[[#This Row],[Totale bezetting]]&gt;0,Tabel1[[#This Row],[Totale capaciteit]]=0),"  ","   ")))</f>
        <v>1.3333333333333333</v>
      </c>
      <c r="BC178" s="4"/>
      <c r="BN178"/>
      <c r="BQ178" s="4"/>
      <c r="BR178" s="11"/>
      <c r="BS178" s="1"/>
      <c r="BU178"/>
      <c r="CF178" s="4"/>
    </row>
    <row r="179" spans="1:84" x14ac:dyDescent="0.25">
      <c r="A179" s="1" t="s">
        <v>156</v>
      </c>
      <c r="B179" s="1" t="s">
        <v>305</v>
      </c>
      <c r="C179" s="1" t="s">
        <v>420</v>
      </c>
      <c r="D179" s="1" t="s">
        <v>343</v>
      </c>
      <c r="E179" s="40">
        <v>45518</v>
      </c>
      <c r="F179" s="37" t="s">
        <v>302</v>
      </c>
      <c r="G179" s="4">
        <v>0</v>
      </c>
      <c r="H179" s="4">
        <v>0</v>
      </c>
      <c r="I179" s="4">
        <v>0</v>
      </c>
      <c r="J179" s="4">
        <v>0</v>
      </c>
      <c r="K179" s="4">
        <v>0</v>
      </c>
      <c r="L179" s="4">
        <v>0</v>
      </c>
      <c r="M179" s="4">
        <v>0</v>
      </c>
      <c r="N179" s="4">
        <v>0</v>
      </c>
      <c r="O179" s="4">
        <v>0</v>
      </c>
      <c r="P179" s="4">
        <v>1</v>
      </c>
      <c r="Q179" s="4">
        <v>0</v>
      </c>
      <c r="R179" s="4">
        <v>0</v>
      </c>
      <c r="S179" s="4">
        <v>0</v>
      </c>
      <c r="T179" s="4">
        <v>0</v>
      </c>
      <c r="U179" s="4">
        <v>0</v>
      </c>
      <c r="V179" s="4">
        <v>0</v>
      </c>
      <c r="W179" s="4">
        <v>0</v>
      </c>
      <c r="X17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v>
      </c>
      <c r="Y179" s="4">
        <f>Tabel1[[#This Row],[Totale openbare capaciteit]]+Tabel1[[#This Row],[Totale doelgroep capaciteit]]+Tabel1[[#This Row],[Cap - Informeel]]</f>
        <v>0</v>
      </c>
      <c r="Z179" s="30"/>
      <c r="AA179" s="30"/>
      <c r="AB179" s="30"/>
      <c r="AC179" s="30"/>
      <c r="AD179" s="30"/>
      <c r="AE179" s="30"/>
      <c r="AF179" s="30"/>
      <c r="AG179" s="30"/>
      <c r="AH179" s="4">
        <f>SUM(Tabel1[[#This Row],[Bez - Gehandicapten algemeen]:[Bez - Overig gereserveerd]])</f>
        <v>0</v>
      </c>
      <c r="AI179" s="29"/>
      <c r="AJ179" s="35"/>
      <c r="AK179" s="35">
        <v>3</v>
      </c>
      <c r="AL179" s="31" t="s">
        <v>391</v>
      </c>
      <c r="AM179" s="22">
        <f>SUM(Tabel1[[#This Row],[Bez - fout, canadees]:[Bez - fout, anders]])</f>
        <v>3</v>
      </c>
      <c r="AN179" s="30"/>
      <c r="AO179" s="30"/>
      <c r="AP179" s="30"/>
      <c r="AQ179" s="30"/>
      <c r="AR179" s="22">
        <f>SUM(Tabel1[[#This Row],[Bez - Obstakel, openbaar]:[Bez - Obstakel, doelgroep]])</f>
        <v>0</v>
      </c>
      <c r="AS179" s="28"/>
      <c r="AT179" s="28"/>
      <c r="AU179" s="1"/>
      <c r="AV179" s="13">
        <f>SUM(Tabel1[[#This Row],[Bez - doelgroep totaal]]+Tabel1[[#This Row],[Bez - Openbaar]]+Tabel1[[#This Row],[Bez - Foutparkeerders]]+Tabel1[[#This Row],[Bez - Obstakels]]+Tabel1[[#This Row],[Bez - Informeel]])</f>
        <v>3</v>
      </c>
      <c r="AW17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79" s="8">
        <f>IF(OR(Tabel1[[#This Row],[Situatie tijdens meetmoment]]="wegwerkzaamheden",Tabel1[[#This Row],[Situatie tijdens meetmoment]]="niet bereikbaar")," ",IFERROR((Tabel1[[#This Row],[Bez - Privaat]])/Tabel1[[#This Row],[Cap - Privaat]],IF( AND((Tabel1[[#This Row],[Bez - Privaat]])&gt;0,Tabel1[[#This Row],[Cap - Privaat]]=0),"  ","   ")))</f>
        <v>0</v>
      </c>
      <c r="AY179"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79"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79"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79"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179" s="4"/>
      <c r="BN179"/>
      <c r="BQ179" s="4"/>
      <c r="BR179" s="11"/>
      <c r="BS179" s="1"/>
      <c r="BU179"/>
      <c r="CF179" s="4"/>
    </row>
    <row r="180" spans="1:84" x14ac:dyDescent="0.25">
      <c r="A180" s="1" t="s">
        <v>156</v>
      </c>
      <c r="B180" s="1" t="s">
        <v>305</v>
      </c>
      <c r="C180" s="1" t="s">
        <v>420</v>
      </c>
      <c r="D180" s="1" t="s">
        <v>343</v>
      </c>
      <c r="E180" s="40">
        <v>45521</v>
      </c>
      <c r="F180" s="37" t="s">
        <v>303</v>
      </c>
      <c r="G180" s="4">
        <v>0</v>
      </c>
      <c r="H180" s="4">
        <v>0</v>
      </c>
      <c r="I180" s="4">
        <v>0</v>
      </c>
      <c r="J180" s="4">
        <v>0</v>
      </c>
      <c r="K180" s="4">
        <v>0</v>
      </c>
      <c r="L180" s="4">
        <v>0</v>
      </c>
      <c r="M180" s="4">
        <v>0</v>
      </c>
      <c r="N180" s="4">
        <v>0</v>
      </c>
      <c r="O180" s="4">
        <v>0</v>
      </c>
      <c r="P180" s="4">
        <v>1</v>
      </c>
      <c r="Q180" s="4">
        <v>0</v>
      </c>
      <c r="R180" s="4">
        <v>0</v>
      </c>
      <c r="S180" s="4">
        <v>0</v>
      </c>
      <c r="T180" s="4">
        <v>0</v>
      </c>
      <c r="U180" s="4">
        <v>0</v>
      </c>
      <c r="V180" s="4">
        <v>0</v>
      </c>
      <c r="W180" s="4">
        <v>0</v>
      </c>
      <c r="X18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v>
      </c>
      <c r="Y180" s="4">
        <f>Tabel1[[#This Row],[Totale openbare capaciteit]]+Tabel1[[#This Row],[Totale doelgroep capaciteit]]+Tabel1[[#This Row],[Cap - Informeel]]</f>
        <v>0</v>
      </c>
      <c r="Z180" s="30"/>
      <c r="AA180" s="30"/>
      <c r="AB180" s="30"/>
      <c r="AC180" s="30"/>
      <c r="AD180" s="30"/>
      <c r="AE180" s="30"/>
      <c r="AF180" s="30"/>
      <c r="AG180" s="30"/>
      <c r="AH180" s="4">
        <f>SUM(Tabel1[[#This Row],[Bez - Gehandicapten algemeen]:[Bez - Overig gereserveerd]])</f>
        <v>0</v>
      </c>
      <c r="AI180" s="30"/>
      <c r="AJ180" s="35"/>
      <c r="AK180" s="34">
        <v>2</v>
      </c>
      <c r="AL180" s="31" t="s">
        <v>391</v>
      </c>
      <c r="AM180" s="22">
        <f>SUM(Tabel1[[#This Row],[Bez - fout, canadees]:[Bez - fout, anders]])</f>
        <v>2</v>
      </c>
      <c r="AN180" s="30"/>
      <c r="AO180" s="30"/>
      <c r="AP180" s="30"/>
      <c r="AQ180" s="30"/>
      <c r="AR180" s="22">
        <f>SUM(Tabel1[[#This Row],[Bez - Obstakel, openbaar]:[Bez - Obstakel, doelgroep]])</f>
        <v>0</v>
      </c>
      <c r="AS180" s="28"/>
      <c r="AT180" s="28"/>
      <c r="AU180" s="1" t="s">
        <v>401</v>
      </c>
      <c r="AV180" s="13">
        <f>SUM(Tabel1[[#This Row],[Bez - doelgroep totaal]]+Tabel1[[#This Row],[Bez - Openbaar]]+Tabel1[[#This Row],[Bez - Foutparkeerders]]+Tabel1[[#This Row],[Bez - Obstakels]]+Tabel1[[#This Row],[Bez - Informeel]])</f>
        <v>2</v>
      </c>
      <c r="AW18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80" s="8">
        <f>IF(OR(Tabel1[[#This Row],[Situatie tijdens meetmoment]]="wegwerkzaamheden",Tabel1[[#This Row],[Situatie tijdens meetmoment]]="niet bereikbaar")," ",IFERROR((Tabel1[[#This Row],[Bez - Privaat]])/Tabel1[[#This Row],[Cap - Privaat]],IF( AND((Tabel1[[#This Row],[Bez - Privaat]])&gt;0,Tabel1[[#This Row],[Cap - Privaat]]=0),"  ","   ")))</f>
        <v>0</v>
      </c>
      <c r="AY180"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80"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80"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80"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180" s="4"/>
      <c r="BN180"/>
      <c r="BQ180" s="4"/>
      <c r="BR180" s="11"/>
      <c r="BS180" s="1"/>
      <c r="BU180"/>
      <c r="CF180" s="4"/>
    </row>
    <row r="181" spans="1:84" x14ac:dyDescent="0.25">
      <c r="A181" s="1" t="s">
        <v>157</v>
      </c>
      <c r="B181" s="1" t="s">
        <v>305</v>
      </c>
      <c r="C181" s="1" t="s">
        <v>420</v>
      </c>
      <c r="D181" s="1" t="s">
        <v>344</v>
      </c>
      <c r="E181" s="40">
        <v>45518</v>
      </c>
      <c r="F181" s="37" t="s">
        <v>302</v>
      </c>
      <c r="G181" s="4">
        <v>24</v>
      </c>
      <c r="H181" s="4">
        <v>0</v>
      </c>
      <c r="I181" s="4">
        <v>0</v>
      </c>
      <c r="J181" s="4">
        <v>0</v>
      </c>
      <c r="K181" s="4">
        <v>0</v>
      </c>
      <c r="L181" s="4">
        <v>0</v>
      </c>
      <c r="M181" s="4">
        <v>0</v>
      </c>
      <c r="N181" s="4">
        <v>0</v>
      </c>
      <c r="O181" s="4">
        <v>0</v>
      </c>
      <c r="P181" s="4">
        <v>3</v>
      </c>
      <c r="Q181" s="4">
        <v>1</v>
      </c>
      <c r="R181" s="4">
        <v>1</v>
      </c>
      <c r="S181" s="4">
        <v>0</v>
      </c>
      <c r="T181" s="4">
        <v>1</v>
      </c>
      <c r="U181" s="4">
        <v>0</v>
      </c>
      <c r="V181" s="4">
        <v>0</v>
      </c>
      <c r="W181" s="4">
        <v>0</v>
      </c>
      <c r="X18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8</v>
      </c>
      <c r="Y181" s="4">
        <f>Tabel1[[#This Row],[Totale openbare capaciteit]]+Tabel1[[#This Row],[Totale doelgroep capaciteit]]+Tabel1[[#This Row],[Cap - Informeel]]</f>
        <v>24</v>
      </c>
      <c r="Z181" s="29">
        <v>20</v>
      </c>
      <c r="AA181" s="30"/>
      <c r="AB181" s="30"/>
      <c r="AC181" s="30"/>
      <c r="AD181" s="30"/>
      <c r="AE181" s="30"/>
      <c r="AF181" s="30"/>
      <c r="AG181" s="30"/>
      <c r="AH181" s="4">
        <f>SUM(Tabel1[[#This Row],[Bez - Gehandicapten algemeen]:[Bez - Overig gereserveerd]])</f>
        <v>0</v>
      </c>
      <c r="AI181" s="29">
        <v>3</v>
      </c>
      <c r="AJ181" s="35"/>
      <c r="AK181" s="35"/>
      <c r="AL181" s="31"/>
      <c r="AM181" s="22">
        <f>SUM(Tabel1[[#This Row],[Bez - fout, canadees]:[Bez - fout, anders]])</f>
        <v>0</v>
      </c>
      <c r="AN181" s="30"/>
      <c r="AO181" s="30"/>
      <c r="AP181" s="30"/>
      <c r="AQ181" s="30"/>
      <c r="AR181" s="22">
        <f>SUM(Tabel1[[#This Row],[Bez - Obstakel, openbaar]:[Bez - Obstakel, doelgroep]])</f>
        <v>0</v>
      </c>
      <c r="AS181" s="28"/>
      <c r="AT181" s="28"/>
      <c r="AU181" s="1"/>
      <c r="AV181" s="13">
        <f>SUM(Tabel1[[#This Row],[Bez - doelgroep totaal]]+Tabel1[[#This Row],[Bez - Openbaar]]+Tabel1[[#This Row],[Bez - Foutparkeerders]]+Tabel1[[#This Row],[Bez - Obstakels]]+Tabel1[[#This Row],[Bez - Informeel]])</f>
        <v>20</v>
      </c>
      <c r="AW18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81" s="8">
        <f>IF(OR(Tabel1[[#This Row],[Situatie tijdens meetmoment]]="wegwerkzaamheden",Tabel1[[#This Row],[Situatie tijdens meetmoment]]="niet bereikbaar")," ",IFERROR((Tabel1[[#This Row],[Bez - Privaat]])/Tabel1[[#This Row],[Cap - Privaat]],IF( AND((Tabel1[[#This Row],[Bez - Privaat]])&gt;0,Tabel1[[#This Row],[Cap - Privaat]]=0),"  ","   ")))</f>
        <v>0.375</v>
      </c>
      <c r="AY18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0.83333333333333337</v>
      </c>
      <c r="AZ18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0.83333333333333337</v>
      </c>
      <c r="BA18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0.83333333333333337</v>
      </c>
      <c r="BB181" s="23">
        <f>IF(OR(Tabel1[[#This Row],[Situatie tijdens meetmoment]]="wegwerkzaamheden",Tabel1[[#This Row],[Situatie tijdens meetmoment]]="niet bereikbaar")," ",IFERROR(Tabel1[[#This Row],[Totale bezetting]]/Tabel1[[#This Row],[Totale capaciteit]],IF( AND(Tabel1[[#This Row],[Totale bezetting]]&gt;0,Tabel1[[#This Row],[Totale capaciteit]]=0),"  ","   ")))</f>
        <v>0.83333333333333337</v>
      </c>
      <c r="BC181" s="4"/>
      <c r="BN181"/>
      <c r="BQ181" s="4"/>
      <c r="BR181" s="11"/>
      <c r="BS181" s="1"/>
      <c r="BU181"/>
      <c r="CF181" s="4"/>
    </row>
    <row r="182" spans="1:84" x14ac:dyDescent="0.25">
      <c r="A182" s="1" t="s">
        <v>157</v>
      </c>
      <c r="B182" s="1" t="s">
        <v>305</v>
      </c>
      <c r="C182" s="1" t="s">
        <v>420</v>
      </c>
      <c r="D182" s="1" t="s">
        <v>344</v>
      </c>
      <c r="E182" s="40">
        <v>45521</v>
      </c>
      <c r="F182" s="37" t="s">
        <v>303</v>
      </c>
      <c r="G182" s="4">
        <v>24</v>
      </c>
      <c r="H182" s="4">
        <v>0</v>
      </c>
      <c r="I182" s="4">
        <v>0</v>
      </c>
      <c r="J182" s="4">
        <v>0</v>
      </c>
      <c r="K182" s="4">
        <v>0</v>
      </c>
      <c r="L182" s="4">
        <v>0</v>
      </c>
      <c r="M182" s="4">
        <v>0</v>
      </c>
      <c r="N182" s="4">
        <v>0</v>
      </c>
      <c r="O182" s="4">
        <v>0</v>
      </c>
      <c r="P182" s="4">
        <v>3</v>
      </c>
      <c r="Q182" s="4">
        <v>1</v>
      </c>
      <c r="R182" s="4">
        <v>1</v>
      </c>
      <c r="S182" s="4">
        <v>0</v>
      </c>
      <c r="T182" s="4">
        <v>1</v>
      </c>
      <c r="U182" s="4">
        <v>0</v>
      </c>
      <c r="V182" s="4">
        <v>0</v>
      </c>
      <c r="W182" s="4">
        <v>0</v>
      </c>
      <c r="X18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8</v>
      </c>
      <c r="Y182" s="4">
        <f>Tabel1[[#This Row],[Totale openbare capaciteit]]+Tabel1[[#This Row],[Totale doelgroep capaciteit]]+Tabel1[[#This Row],[Cap - Informeel]]</f>
        <v>24</v>
      </c>
      <c r="Z182" s="29">
        <v>13</v>
      </c>
      <c r="AA182" s="30"/>
      <c r="AB182" s="30"/>
      <c r="AC182" s="30"/>
      <c r="AD182" s="30"/>
      <c r="AE182" s="30"/>
      <c r="AF182" s="30"/>
      <c r="AG182" s="30"/>
      <c r="AH182" s="4">
        <f>SUM(Tabel1[[#This Row],[Bez - Gehandicapten algemeen]:[Bez - Overig gereserveerd]])</f>
        <v>0</v>
      </c>
      <c r="AI182" s="29">
        <v>1</v>
      </c>
      <c r="AJ182" s="35"/>
      <c r="AK182" s="34">
        <v>2</v>
      </c>
      <c r="AL182" s="31" t="s">
        <v>393</v>
      </c>
      <c r="AM182" s="22">
        <f>SUM(Tabel1[[#This Row],[Bez - fout, canadees]:[Bez - fout, anders]])</f>
        <v>2</v>
      </c>
      <c r="AN182" s="30"/>
      <c r="AO182" s="30"/>
      <c r="AP182" s="30"/>
      <c r="AQ182" s="30"/>
      <c r="AR182" s="22">
        <f>SUM(Tabel1[[#This Row],[Bez - Obstakel, openbaar]:[Bez - Obstakel, doelgroep]])</f>
        <v>0</v>
      </c>
      <c r="AS182" s="28"/>
      <c r="AT182" s="28"/>
      <c r="AU182" s="1"/>
      <c r="AV182" s="13">
        <f>SUM(Tabel1[[#This Row],[Bez - doelgroep totaal]]+Tabel1[[#This Row],[Bez - Openbaar]]+Tabel1[[#This Row],[Bez - Foutparkeerders]]+Tabel1[[#This Row],[Bez - Obstakels]]+Tabel1[[#This Row],[Bez - Informeel]])</f>
        <v>15</v>
      </c>
      <c r="AW18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82" s="8">
        <f>IF(OR(Tabel1[[#This Row],[Situatie tijdens meetmoment]]="wegwerkzaamheden",Tabel1[[#This Row],[Situatie tijdens meetmoment]]="niet bereikbaar")," ",IFERROR((Tabel1[[#This Row],[Bez - Privaat]])/Tabel1[[#This Row],[Cap - Privaat]],IF( AND((Tabel1[[#This Row],[Bez - Privaat]])&gt;0,Tabel1[[#This Row],[Cap - Privaat]]=0),"  ","   ")))</f>
        <v>0.125</v>
      </c>
      <c r="AY18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0.54166666666666663</v>
      </c>
      <c r="AZ18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0.625</v>
      </c>
      <c r="BA18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0.625</v>
      </c>
      <c r="BB182" s="23">
        <f>IF(OR(Tabel1[[#This Row],[Situatie tijdens meetmoment]]="wegwerkzaamheden",Tabel1[[#This Row],[Situatie tijdens meetmoment]]="niet bereikbaar")," ",IFERROR(Tabel1[[#This Row],[Totale bezetting]]/Tabel1[[#This Row],[Totale capaciteit]],IF( AND(Tabel1[[#This Row],[Totale bezetting]]&gt;0,Tabel1[[#This Row],[Totale capaciteit]]=0),"  ","   ")))</f>
        <v>0.625</v>
      </c>
      <c r="BC182" s="4"/>
      <c r="BN182"/>
      <c r="BQ182" s="4"/>
      <c r="BR182" s="11"/>
      <c r="BS182" s="1"/>
      <c r="BU182"/>
      <c r="CF182" s="4"/>
    </row>
    <row r="183" spans="1:84" x14ac:dyDescent="0.25">
      <c r="A183" s="1" t="s">
        <v>158</v>
      </c>
      <c r="B183" s="1" t="s">
        <v>305</v>
      </c>
      <c r="C183" s="1" t="s">
        <v>420</v>
      </c>
      <c r="D183" s="1" t="s">
        <v>345</v>
      </c>
      <c r="E183" s="40">
        <v>45518</v>
      </c>
      <c r="F183" s="37" t="s">
        <v>302</v>
      </c>
      <c r="G183" s="4">
        <v>0</v>
      </c>
      <c r="H183" s="4">
        <v>0</v>
      </c>
      <c r="I183" s="4">
        <v>0</v>
      </c>
      <c r="J183" s="4">
        <v>0</v>
      </c>
      <c r="K183" s="4">
        <v>0</v>
      </c>
      <c r="L183" s="4">
        <v>0</v>
      </c>
      <c r="M183" s="4">
        <v>0</v>
      </c>
      <c r="N183" s="4">
        <v>0</v>
      </c>
      <c r="O183" s="4">
        <v>0</v>
      </c>
      <c r="P183" s="4">
        <v>1</v>
      </c>
      <c r="Q183" s="4">
        <v>0</v>
      </c>
      <c r="R183" s="4">
        <v>2</v>
      </c>
      <c r="S183" s="4">
        <v>0</v>
      </c>
      <c r="T183" s="4">
        <v>0</v>
      </c>
      <c r="U183" s="4">
        <v>0</v>
      </c>
      <c r="V183" s="4">
        <v>0</v>
      </c>
      <c r="W183" s="4">
        <v>0</v>
      </c>
      <c r="X18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3</v>
      </c>
      <c r="Y183" s="4">
        <f>Tabel1[[#This Row],[Totale openbare capaciteit]]+Tabel1[[#This Row],[Totale doelgroep capaciteit]]+Tabel1[[#This Row],[Cap - Informeel]]</f>
        <v>0</v>
      </c>
      <c r="Z183" s="30"/>
      <c r="AA183" s="30"/>
      <c r="AB183" s="30"/>
      <c r="AC183" s="30"/>
      <c r="AD183" s="30"/>
      <c r="AE183" s="30"/>
      <c r="AF183" s="30"/>
      <c r="AG183" s="30"/>
      <c r="AH183" s="4">
        <f>SUM(Tabel1[[#This Row],[Bez - Gehandicapten algemeen]:[Bez - Overig gereserveerd]])</f>
        <v>0</v>
      </c>
      <c r="AI183" s="29">
        <v>2</v>
      </c>
      <c r="AJ183" s="35"/>
      <c r="AK183" s="35"/>
      <c r="AL183" s="31"/>
      <c r="AM183" s="22">
        <f>SUM(Tabel1[[#This Row],[Bez - fout, canadees]:[Bez - fout, anders]])</f>
        <v>0</v>
      </c>
      <c r="AN183" s="30"/>
      <c r="AO183" s="30"/>
      <c r="AP183" s="30"/>
      <c r="AQ183" s="30"/>
      <c r="AR183" s="22">
        <f>SUM(Tabel1[[#This Row],[Bez - Obstakel, openbaar]:[Bez - Obstakel, doelgroep]])</f>
        <v>0</v>
      </c>
      <c r="AS183" s="28"/>
      <c r="AT183" s="28"/>
      <c r="AU183" s="1"/>
      <c r="AV183" s="13">
        <f>SUM(Tabel1[[#This Row],[Bez - doelgroep totaal]]+Tabel1[[#This Row],[Bez - Openbaar]]+Tabel1[[#This Row],[Bez - Foutparkeerders]]+Tabel1[[#This Row],[Bez - Obstakels]]+Tabel1[[#This Row],[Bez - Informeel]])</f>
        <v>0</v>
      </c>
      <c r="AW18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83" s="8">
        <f>IF(OR(Tabel1[[#This Row],[Situatie tijdens meetmoment]]="wegwerkzaamheden",Tabel1[[#This Row],[Situatie tijdens meetmoment]]="niet bereikbaar")," ",IFERROR((Tabel1[[#This Row],[Bez - Privaat]])/Tabel1[[#This Row],[Cap - Privaat]],IF( AND((Tabel1[[#This Row],[Bez - Privaat]])&gt;0,Tabel1[[#This Row],[Cap - Privaat]]=0),"  ","   ")))</f>
        <v>0.66666666666666663</v>
      </c>
      <c r="AY183"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83"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83"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83"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183" s="4"/>
      <c r="BN183"/>
      <c r="BQ183" s="4"/>
      <c r="BR183" s="11"/>
      <c r="BS183" s="1"/>
      <c r="BU183"/>
      <c r="CF183" s="4"/>
    </row>
    <row r="184" spans="1:84" x14ac:dyDescent="0.25">
      <c r="A184" s="1" t="s">
        <v>158</v>
      </c>
      <c r="B184" s="1" t="s">
        <v>305</v>
      </c>
      <c r="C184" s="1" t="s">
        <v>420</v>
      </c>
      <c r="D184" s="1" t="s">
        <v>345</v>
      </c>
      <c r="E184" s="40">
        <v>45521</v>
      </c>
      <c r="F184" s="37" t="s">
        <v>303</v>
      </c>
      <c r="G184" s="4">
        <v>0</v>
      </c>
      <c r="H184" s="4">
        <v>0</v>
      </c>
      <c r="I184" s="4">
        <v>0</v>
      </c>
      <c r="J184" s="4">
        <v>0</v>
      </c>
      <c r="K184" s="4">
        <v>0</v>
      </c>
      <c r="L184" s="4">
        <v>0</v>
      </c>
      <c r="M184" s="4">
        <v>0</v>
      </c>
      <c r="N184" s="4">
        <v>0</v>
      </c>
      <c r="O184" s="4">
        <v>0</v>
      </c>
      <c r="P184" s="4">
        <v>1</v>
      </c>
      <c r="Q184" s="4">
        <v>0</v>
      </c>
      <c r="R184" s="4">
        <v>2</v>
      </c>
      <c r="S184" s="4">
        <v>0</v>
      </c>
      <c r="T184" s="4">
        <v>0</v>
      </c>
      <c r="U184" s="4">
        <v>0</v>
      </c>
      <c r="V184" s="4">
        <v>0</v>
      </c>
      <c r="W184" s="4">
        <v>0</v>
      </c>
      <c r="X18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3</v>
      </c>
      <c r="Y184" s="4">
        <f>Tabel1[[#This Row],[Totale openbare capaciteit]]+Tabel1[[#This Row],[Totale doelgroep capaciteit]]+Tabel1[[#This Row],[Cap - Informeel]]</f>
        <v>0</v>
      </c>
      <c r="Z184" s="30"/>
      <c r="AA184" s="30"/>
      <c r="AB184" s="30"/>
      <c r="AC184" s="30"/>
      <c r="AD184" s="30"/>
      <c r="AE184" s="30"/>
      <c r="AF184" s="30"/>
      <c r="AG184" s="30"/>
      <c r="AH184" s="4">
        <f>SUM(Tabel1[[#This Row],[Bez - Gehandicapten algemeen]:[Bez - Overig gereserveerd]])</f>
        <v>0</v>
      </c>
      <c r="AI184" s="29">
        <v>2</v>
      </c>
      <c r="AJ184" s="35"/>
      <c r="AK184" s="35"/>
      <c r="AL184" s="31"/>
      <c r="AM184" s="22">
        <f>SUM(Tabel1[[#This Row],[Bez - fout, canadees]:[Bez - fout, anders]])</f>
        <v>0</v>
      </c>
      <c r="AN184" s="30"/>
      <c r="AO184" s="30"/>
      <c r="AP184" s="30"/>
      <c r="AQ184" s="30"/>
      <c r="AR184" s="22">
        <f>SUM(Tabel1[[#This Row],[Bez - Obstakel, openbaar]:[Bez - Obstakel, doelgroep]])</f>
        <v>0</v>
      </c>
      <c r="AS184" s="28"/>
      <c r="AT184" s="28"/>
      <c r="AU184" s="1"/>
      <c r="AV184" s="13">
        <f>SUM(Tabel1[[#This Row],[Bez - doelgroep totaal]]+Tabel1[[#This Row],[Bez - Openbaar]]+Tabel1[[#This Row],[Bez - Foutparkeerders]]+Tabel1[[#This Row],[Bez - Obstakels]]+Tabel1[[#This Row],[Bez - Informeel]])</f>
        <v>0</v>
      </c>
      <c r="AW18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84" s="8">
        <f>IF(OR(Tabel1[[#This Row],[Situatie tijdens meetmoment]]="wegwerkzaamheden",Tabel1[[#This Row],[Situatie tijdens meetmoment]]="niet bereikbaar")," ",IFERROR((Tabel1[[#This Row],[Bez - Privaat]])/Tabel1[[#This Row],[Cap - Privaat]],IF( AND((Tabel1[[#This Row],[Bez - Privaat]])&gt;0,Tabel1[[#This Row],[Cap - Privaat]]=0),"  ","   ")))</f>
        <v>0.66666666666666663</v>
      </c>
      <c r="AY184"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84"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84"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84"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184" s="4"/>
      <c r="BN184"/>
      <c r="BQ184" s="4"/>
      <c r="BR184" s="11"/>
      <c r="BS184" s="1"/>
      <c r="BU184"/>
      <c r="CF184" s="4"/>
    </row>
    <row r="185" spans="1:84" x14ac:dyDescent="0.25">
      <c r="A185" s="1" t="s">
        <v>159</v>
      </c>
      <c r="B185" s="1" t="s">
        <v>305</v>
      </c>
      <c r="C185" s="1" t="s">
        <v>420</v>
      </c>
      <c r="D185" s="1" t="s">
        <v>336</v>
      </c>
      <c r="E185" s="40">
        <v>45518</v>
      </c>
      <c r="F185" s="37" t="s">
        <v>302</v>
      </c>
      <c r="G185" s="4">
        <v>0</v>
      </c>
      <c r="H185" s="4">
        <v>6</v>
      </c>
      <c r="I185" s="4">
        <v>0</v>
      </c>
      <c r="J185" s="4">
        <v>0</v>
      </c>
      <c r="K185" s="4">
        <v>0</v>
      </c>
      <c r="L185" s="4">
        <v>0</v>
      </c>
      <c r="M185" s="4">
        <v>0</v>
      </c>
      <c r="N185" s="4">
        <v>0</v>
      </c>
      <c r="O185" s="4">
        <v>0</v>
      </c>
      <c r="P185" s="4">
        <v>0</v>
      </c>
      <c r="Q185" s="4">
        <v>0</v>
      </c>
      <c r="R185" s="4">
        <v>0</v>
      </c>
      <c r="S185" s="4">
        <v>0</v>
      </c>
      <c r="T185" s="4">
        <v>0</v>
      </c>
      <c r="U185" s="4">
        <v>0</v>
      </c>
      <c r="V185" s="4">
        <v>0</v>
      </c>
      <c r="W185" s="4">
        <v>0</v>
      </c>
      <c r="X18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85" s="4">
        <f>Tabel1[[#This Row],[Totale openbare capaciteit]]+Tabel1[[#This Row],[Totale doelgroep capaciteit]]+Tabel1[[#This Row],[Cap - Informeel]]</f>
        <v>6</v>
      </c>
      <c r="Z185" s="30"/>
      <c r="AA185" s="29">
        <v>5</v>
      </c>
      <c r="AB185" s="30"/>
      <c r="AC185" s="30"/>
      <c r="AD185" s="30"/>
      <c r="AE185" s="30"/>
      <c r="AF185" s="30"/>
      <c r="AG185" s="30"/>
      <c r="AH185" s="4">
        <f>SUM(Tabel1[[#This Row],[Bez - Gehandicapten algemeen]:[Bez - Overig gereserveerd]])</f>
        <v>0</v>
      </c>
      <c r="AI185" s="30"/>
      <c r="AJ185" s="35"/>
      <c r="AK185" s="35"/>
      <c r="AL185" s="31"/>
      <c r="AM185" s="22">
        <f>SUM(Tabel1[[#This Row],[Bez - fout, canadees]:[Bez - fout, anders]])</f>
        <v>0</v>
      </c>
      <c r="AN185" s="30"/>
      <c r="AO185" s="30"/>
      <c r="AP185" s="30"/>
      <c r="AQ185" s="30"/>
      <c r="AR185" s="22">
        <f>SUM(Tabel1[[#This Row],[Bez - Obstakel, openbaar]:[Bez - Obstakel, doelgroep]])</f>
        <v>0</v>
      </c>
      <c r="AS185" s="28"/>
      <c r="AT185" s="28"/>
      <c r="AU185" s="1"/>
      <c r="AV185" s="13">
        <f>SUM(Tabel1[[#This Row],[Bez - doelgroep totaal]]+Tabel1[[#This Row],[Bez - Openbaar]]+Tabel1[[#This Row],[Bez - Foutparkeerders]]+Tabel1[[#This Row],[Bez - Obstakels]]+Tabel1[[#This Row],[Bez - Informeel]])</f>
        <v>5</v>
      </c>
      <c r="AW18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8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85"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85"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85"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85" s="23">
        <f>IF(OR(Tabel1[[#This Row],[Situatie tijdens meetmoment]]="wegwerkzaamheden",Tabel1[[#This Row],[Situatie tijdens meetmoment]]="niet bereikbaar")," ",IFERROR(Tabel1[[#This Row],[Totale bezetting]]/Tabel1[[#This Row],[Totale capaciteit]],IF( AND(Tabel1[[#This Row],[Totale bezetting]]&gt;0,Tabel1[[#This Row],[Totale capaciteit]]=0),"  ","   ")))</f>
        <v>0.83333333333333337</v>
      </c>
      <c r="BC185" s="4"/>
      <c r="BN185"/>
      <c r="BQ185" s="4"/>
      <c r="BR185" s="11"/>
      <c r="BS185" s="1"/>
      <c r="BU185"/>
      <c r="CF185" s="4"/>
    </row>
    <row r="186" spans="1:84" x14ac:dyDescent="0.25">
      <c r="A186" s="1" t="s">
        <v>159</v>
      </c>
      <c r="B186" s="1" t="s">
        <v>305</v>
      </c>
      <c r="C186" s="1" t="s">
        <v>420</v>
      </c>
      <c r="D186" s="1" t="s">
        <v>336</v>
      </c>
      <c r="E186" s="40">
        <v>45521</v>
      </c>
      <c r="F186" s="37" t="s">
        <v>303</v>
      </c>
      <c r="G186" s="4">
        <v>0</v>
      </c>
      <c r="H186" s="4">
        <v>6</v>
      </c>
      <c r="I186" s="4">
        <v>0</v>
      </c>
      <c r="J186" s="4">
        <v>0</v>
      </c>
      <c r="K186" s="4">
        <v>0</v>
      </c>
      <c r="L186" s="4">
        <v>0</v>
      </c>
      <c r="M186" s="4">
        <v>0</v>
      </c>
      <c r="N186" s="4">
        <v>0</v>
      </c>
      <c r="O186" s="4">
        <v>0</v>
      </c>
      <c r="P186" s="4">
        <v>0</v>
      </c>
      <c r="Q186" s="4">
        <v>0</v>
      </c>
      <c r="R186" s="4">
        <v>0</v>
      </c>
      <c r="S186" s="4">
        <v>0</v>
      </c>
      <c r="T186" s="4">
        <v>0</v>
      </c>
      <c r="U186" s="4">
        <v>0</v>
      </c>
      <c r="V186" s="4">
        <v>0</v>
      </c>
      <c r="W186" s="4">
        <v>0</v>
      </c>
      <c r="X18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86" s="4">
        <f>Tabel1[[#This Row],[Totale openbare capaciteit]]+Tabel1[[#This Row],[Totale doelgroep capaciteit]]+Tabel1[[#This Row],[Cap - Informeel]]</f>
        <v>6</v>
      </c>
      <c r="Z186" s="29"/>
      <c r="AA186" s="30">
        <v>5</v>
      </c>
      <c r="AB186" s="30"/>
      <c r="AC186" s="30"/>
      <c r="AD186" s="30"/>
      <c r="AE186" s="30"/>
      <c r="AF186" s="30"/>
      <c r="AG186" s="30"/>
      <c r="AH186" s="4">
        <f>SUM(Tabel1[[#This Row],[Bez - Gehandicapten algemeen]:[Bez - Overig gereserveerd]])</f>
        <v>0</v>
      </c>
      <c r="AI186" s="30"/>
      <c r="AJ186" s="35"/>
      <c r="AK186" s="35"/>
      <c r="AL186" s="31"/>
      <c r="AM186" s="22">
        <f>SUM(Tabel1[[#This Row],[Bez - fout, canadees]:[Bez - fout, anders]])</f>
        <v>0</v>
      </c>
      <c r="AN186" s="30"/>
      <c r="AO186" s="30"/>
      <c r="AP186" s="30"/>
      <c r="AQ186" s="30"/>
      <c r="AR186" s="22">
        <f>SUM(Tabel1[[#This Row],[Bez - Obstakel, openbaar]:[Bez - Obstakel, doelgroep]])</f>
        <v>0</v>
      </c>
      <c r="AS186" s="28"/>
      <c r="AT186" s="28"/>
      <c r="AU186" s="1"/>
      <c r="AV186" s="13">
        <f>SUM(Tabel1[[#This Row],[Bez - doelgroep totaal]]+Tabel1[[#This Row],[Bez - Openbaar]]+Tabel1[[#This Row],[Bez - Foutparkeerders]]+Tabel1[[#This Row],[Bez - Obstakels]]+Tabel1[[#This Row],[Bez - Informeel]])</f>
        <v>5</v>
      </c>
      <c r="AW18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8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86"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86"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86"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86" s="23">
        <f>IF(OR(Tabel1[[#This Row],[Situatie tijdens meetmoment]]="wegwerkzaamheden",Tabel1[[#This Row],[Situatie tijdens meetmoment]]="niet bereikbaar")," ",IFERROR(Tabel1[[#This Row],[Totale bezetting]]/Tabel1[[#This Row],[Totale capaciteit]],IF( AND(Tabel1[[#This Row],[Totale bezetting]]&gt;0,Tabel1[[#This Row],[Totale capaciteit]]=0),"  ","   ")))</f>
        <v>0.83333333333333337</v>
      </c>
      <c r="BC186" s="4"/>
      <c r="BN186"/>
      <c r="BQ186" s="4"/>
      <c r="BR186" s="11"/>
      <c r="BS186" s="1"/>
      <c r="BU186"/>
      <c r="CF186" s="4"/>
    </row>
    <row r="187" spans="1:84" x14ac:dyDescent="0.25">
      <c r="A187" s="1" t="s">
        <v>160</v>
      </c>
      <c r="B187" s="1" t="s">
        <v>305</v>
      </c>
      <c r="C187" s="1" t="s">
        <v>420</v>
      </c>
      <c r="D187" s="1" t="s">
        <v>342</v>
      </c>
      <c r="E187" s="40">
        <v>45518</v>
      </c>
      <c r="F187" s="37" t="s">
        <v>302</v>
      </c>
      <c r="G187" s="4">
        <v>0</v>
      </c>
      <c r="H187" s="4">
        <v>0</v>
      </c>
      <c r="I187" s="4">
        <v>0</v>
      </c>
      <c r="J187" s="4">
        <v>0</v>
      </c>
      <c r="K187" s="4">
        <v>0</v>
      </c>
      <c r="L187" s="4">
        <v>0</v>
      </c>
      <c r="M187" s="4">
        <v>0</v>
      </c>
      <c r="N187" s="4">
        <v>0</v>
      </c>
      <c r="O187" s="4">
        <v>0</v>
      </c>
      <c r="P187" s="4">
        <v>2</v>
      </c>
      <c r="Q187" s="4">
        <v>0</v>
      </c>
      <c r="R187" s="4">
        <v>0</v>
      </c>
      <c r="S187" s="4">
        <v>0</v>
      </c>
      <c r="T187" s="4">
        <v>1</v>
      </c>
      <c r="U187" s="4">
        <v>0</v>
      </c>
      <c r="V187" s="4">
        <v>0</v>
      </c>
      <c r="W187" s="4">
        <v>0</v>
      </c>
      <c r="X18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187" s="4">
        <f>Tabel1[[#This Row],[Totale openbare capaciteit]]+Tabel1[[#This Row],[Totale doelgroep capaciteit]]+Tabel1[[#This Row],[Cap - Informeel]]</f>
        <v>0</v>
      </c>
      <c r="Z187" s="30"/>
      <c r="AA187" s="30"/>
      <c r="AB187" s="30"/>
      <c r="AC187" s="30"/>
      <c r="AD187" s="30"/>
      <c r="AE187" s="30"/>
      <c r="AF187" s="30"/>
      <c r="AG187" s="30"/>
      <c r="AH187" s="4">
        <f>SUM(Tabel1[[#This Row],[Bez - Gehandicapten algemeen]:[Bez - Overig gereserveerd]])</f>
        <v>0</v>
      </c>
      <c r="AI187" s="30"/>
      <c r="AJ187" s="34">
        <v>1</v>
      </c>
      <c r="AK187" s="34">
        <v>2</v>
      </c>
      <c r="AL187" s="31" t="s">
        <v>393</v>
      </c>
      <c r="AM187" s="22">
        <f>SUM(Tabel1[[#This Row],[Bez - fout, canadees]:[Bez - fout, anders]])</f>
        <v>3</v>
      </c>
      <c r="AN187" s="30"/>
      <c r="AO187" s="30"/>
      <c r="AP187" s="30"/>
      <c r="AQ187" s="30"/>
      <c r="AR187" s="22">
        <f>SUM(Tabel1[[#This Row],[Bez - Obstakel, openbaar]:[Bez - Obstakel, doelgroep]])</f>
        <v>0</v>
      </c>
      <c r="AS187" s="28"/>
      <c r="AT187" s="28"/>
      <c r="AU187" s="1" t="s">
        <v>401</v>
      </c>
      <c r="AV187" s="13">
        <f>SUM(Tabel1[[#This Row],[Bez - doelgroep totaal]]+Tabel1[[#This Row],[Bez - Openbaar]]+Tabel1[[#This Row],[Bez - Foutparkeerders]]+Tabel1[[#This Row],[Bez - Obstakels]]+Tabel1[[#This Row],[Bez - Informeel]])</f>
        <v>3</v>
      </c>
      <c r="AW18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87" s="8">
        <f>IF(OR(Tabel1[[#This Row],[Situatie tijdens meetmoment]]="wegwerkzaamheden",Tabel1[[#This Row],[Situatie tijdens meetmoment]]="niet bereikbaar")," ",IFERROR((Tabel1[[#This Row],[Bez - Privaat]])/Tabel1[[#This Row],[Cap - Privaat]],IF( AND((Tabel1[[#This Row],[Bez - Privaat]])&gt;0,Tabel1[[#This Row],[Cap - Privaat]]=0),"  ","   ")))</f>
        <v>0</v>
      </c>
      <c r="AY187"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87"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87"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87"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187" s="4"/>
      <c r="BN187"/>
      <c r="BQ187" s="4"/>
      <c r="BR187" s="11"/>
      <c r="BS187" s="1"/>
      <c r="BU187"/>
      <c r="CF187" s="4"/>
    </row>
    <row r="188" spans="1:84" x14ac:dyDescent="0.25">
      <c r="A188" s="1" t="s">
        <v>160</v>
      </c>
      <c r="B188" s="1" t="s">
        <v>305</v>
      </c>
      <c r="C188" s="1" t="s">
        <v>420</v>
      </c>
      <c r="D188" s="1" t="s">
        <v>342</v>
      </c>
      <c r="E188" s="40">
        <v>45521</v>
      </c>
      <c r="F188" s="37" t="s">
        <v>303</v>
      </c>
      <c r="G188" s="4">
        <v>0</v>
      </c>
      <c r="H188" s="4">
        <v>0</v>
      </c>
      <c r="I188" s="4">
        <v>0</v>
      </c>
      <c r="J188" s="4">
        <v>0</v>
      </c>
      <c r="K188" s="4">
        <v>0</v>
      </c>
      <c r="L188" s="4">
        <v>0</v>
      </c>
      <c r="M188" s="4">
        <v>0</v>
      </c>
      <c r="N188" s="4">
        <v>0</v>
      </c>
      <c r="O188" s="4">
        <v>0</v>
      </c>
      <c r="P188" s="4">
        <v>2</v>
      </c>
      <c r="Q188" s="4">
        <v>0</v>
      </c>
      <c r="R188" s="4">
        <v>0</v>
      </c>
      <c r="S188" s="4">
        <v>0</v>
      </c>
      <c r="T188" s="4">
        <v>1</v>
      </c>
      <c r="U188" s="4">
        <v>0</v>
      </c>
      <c r="V188" s="4">
        <v>0</v>
      </c>
      <c r="W188" s="4">
        <v>0</v>
      </c>
      <c r="X18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188" s="4">
        <f>Tabel1[[#This Row],[Totale openbare capaciteit]]+Tabel1[[#This Row],[Totale doelgroep capaciteit]]+Tabel1[[#This Row],[Cap - Informeel]]</f>
        <v>0</v>
      </c>
      <c r="Z188" s="30"/>
      <c r="AA188" s="30"/>
      <c r="AB188" s="30"/>
      <c r="AC188" s="30"/>
      <c r="AD188" s="30"/>
      <c r="AE188" s="30"/>
      <c r="AF188" s="30"/>
      <c r="AG188" s="30"/>
      <c r="AH188" s="4">
        <f>SUM(Tabel1[[#This Row],[Bez - Gehandicapten algemeen]:[Bez - Overig gereserveerd]])</f>
        <v>0</v>
      </c>
      <c r="AI188" s="30">
        <v>1</v>
      </c>
      <c r="AJ188" s="35"/>
      <c r="AK188" s="35"/>
      <c r="AL188" s="31"/>
      <c r="AM188" s="22">
        <f>SUM(Tabel1[[#This Row],[Bez - fout, canadees]:[Bez - fout, anders]])</f>
        <v>0</v>
      </c>
      <c r="AN188" s="30"/>
      <c r="AO188" s="30"/>
      <c r="AP188" s="30"/>
      <c r="AQ188" s="30"/>
      <c r="AR188" s="22">
        <f>SUM(Tabel1[[#This Row],[Bez - Obstakel, openbaar]:[Bez - Obstakel, doelgroep]])</f>
        <v>0</v>
      </c>
      <c r="AS188" s="28"/>
      <c r="AT188" s="28"/>
      <c r="AU188" s="1"/>
      <c r="AV188" s="13">
        <f>SUM(Tabel1[[#This Row],[Bez - doelgroep totaal]]+Tabel1[[#This Row],[Bez - Openbaar]]+Tabel1[[#This Row],[Bez - Foutparkeerders]]+Tabel1[[#This Row],[Bez - Obstakels]]+Tabel1[[#This Row],[Bez - Informeel]])</f>
        <v>0</v>
      </c>
      <c r="AW18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88" s="8">
        <f>IF(OR(Tabel1[[#This Row],[Situatie tijdens meetmoment]]="wegwerkzaamheden",Tabel1[[#This Row],[Situatie tijdens meetmoment]]="niet bereikbaar")," ",IFERROR((Tabel1[[#This Row],[Bez - Privaat]])/Tabel1[[#This Row],[Cap - Privaat]],IF( AND((Tabel1[[#This Row],[Bez - Privaat]])&gt;0,Tabel1[[#This Row],[Cap - Privaat]]=0),"  ","   ")))</f>
        <v>0.25</v>
      </c>
      <c r="AY188"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188"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188"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188"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188" s="4"/>
      <c r="BN188"/>
      <c r="BQ188" s="4"/>
      <c r="BR188" s="11"/>
      <c r="BS188" s="1"/>
      <c r="BU188"/>
      <c r="CF188" s="4"/>
    </row>
    <row r="189" spans="1:84" x14ac:dyDescent="0.25">
      <c r="A189" s="1" t="s">
        <v>161</v>
      </c>
      <c r="B189" s="1" t="s">
        <v>305</v>
      </c>
      <c r="C189" s="1" t="s">
        <v>420</v>
      </c>
      <c r="D189" s="1" t="s">
        <v>344</v>
      </c>
      <c r="E189" s="40">
        <v>45518</v>
      </c>
      <c r="F189" s="37" t="s">
        <v>302</v>
      </c>
      <c r="G189" s="4">
        <v>8</v>
      </c>
      <c r="H189" s="4">
        <v>0</v>
      </c>
      <c r="I189" s="4">
        <v>0</v>
      </c>
      <c r="J189" s="4">
        <v>0</v>
      </c>
      <c r="K189" s="4">
        <v>0</v>
      </c>
      <c r="L189" s="4">
        <v>0</v>
      </c>
      <c r="M189" s="4">
        <v>0</v>
      </c>
      <c r="N189" s="4">
        <v>0</v>
      </c>
      <c r="O189" s="4">
        <v>0</v>
      </c>
      <c r="P189" s="4">
        <v>1</v>
      </c>
      <c r="Q189" s="4">
        <v>1</v>
      </c>
      <c r="R189" s="4">
        <v>0</v>
      </c>
      <c r="S189" s="4">
        <v>0</v>
      </c>
      <c r="T189" s="4">
        <v>1</v>
      </c>
      <c r="U189" s="4">
        <v>0</v>
      </c>
      <c r="V189" s="4">
        <v>0</v>
      </c>
      <c r="W189" s="4">
        <v>0</v>
      </c>
      <c r="X18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5</v>
      </c>
      <c r="Y189" s="4">
        <f>Tabel1[[#This Row],[Totale openbare capaciteit]]+Tabel1[[#This Row],[Totale doelgroep capaciteit]]+Tabel1[[#This Row],[Cap - Informeel]]</f>
        <v>8</v>
      </c>
      <c r="Z189" s="29">
        <v>5</v>
      </c>
      <c r="AA189" s="30"/>
      <c r="AB189" s="30"/>
      <c r="AC189" s="30"/>
      <c r="AD189" s="30"/>
      <c r="AE189" s="30"/>
      <c r="AF189" s="30"/>
      <c r="AG189" s="30"/>
      <c r="AH189" s="4">
        <f>SUM(Tabel1[[#This Row],[Bez - Gehandicapten algemeen]:[Bez - Overig gereserveerd]])</f>
        <v>0</v>
      </c>
      <c r="AI189" s="29">
        <v>4</v>
      </c>
      <c r="AJ189" s="35"/>
      <c r="AK189" s="35"/>
      <c r="AL189" s="31"/>
      <c r="AM189" s="22">
        <f>SUM(Tabel1[[#This Row],[Bez - fout, canadees]:[Bez - fout, anders]])</f>
        <v>0</v>
      </c>
      <c r="AN189" s="30"/>
      <c r="AO189" s="30"/>
      <c r="AP189" s="30"/>
      <c r="AQ189" s="30"/>
      <c r="AR189" s="22">
        <f>SUM(Tabel1[[#This Row],[Bez - Obstakel, openbaar]:[Bez - Obstakel, doelgroep]])</f>
        <v>0</v>
      </c>
      <c r="AS189" s="28"/>
      <c r="AT189" s="28"/>
      <c r="AU189" s="1"/>
      <c r="AV189" s="13">
        <f>SUM(Tabel1[[#This Row],[Bez - doelgroep totaal]]+Tabel1[[#This Row],[Bez - Openbaar]]+Tabel1[[#This Row],[Bez - Foutparkeerders]]+Tabel1[[#This Row],[Bez - Obstakels]]+Tabel1[[#This Row],[Bez - Informeel]])</f>
        <v>5</v>
      </c>
      <c r="AW18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89" s="8">
        <f>IF(OR(Tabel1[[#This Row],[Situatie tijdens meetmoment]]="wegwerkzaamheden",Tabel1[[#This Row],[Situatie tijdens meetmoment]]="niet bereikbaar")," ",IFERROR((Tabel1[[#This Row],[Bez - Privaat]])/Tabel1[[#This Row],[Cap - Privaat]],IF( AND((Tabel1[[#This Row],[Bez - Privaat]])&gt;0,Tabel1[[#This Row],[Cap - Privaat]]=0),"  ","   ")))</f>
        <v>0.8</v>
      </c>
      <c r="AY18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0.625</v>
      </c>
      <c r="AZ18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0.625</v>
      </c>
      <c r="BA18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0.625</v>
      </c>
      <c r="BB189" s="23">
        <f>IF(OR(Tabel1[[#This Row],[Situatie tijdens meetmoment]]="wegwerkzaamheden",Tabel1[[#This Row],[Situatie tijdens meetmoment]]="niet bereikbaar")," ",IFERROR(Tabel1[[#This Row],[Totale bezetting]]/Tabel1[[#This Row],[Totale capaciteit]],IF( AND(Tabel1[[#This Row],[Totale bezetting]]&gt;0,Tabel1[[#This Row],[Totale capaciteit]]=0),"  ","   ")))</f>
        <v>0.625</v>
      </c>
      <c r="BC189" s="4"/>
      <c r="BN189"/>
      <c r="BQ189" s="4"/>
      <c r="BR189" s="11"/>
      <c r="BS189" s="1"/>
      <c r="BU189"/>
      <c r="CF189" s="4"/>
    </row>
    <row r="190" spans="1:84" x14ac:dyDescent="0.25">
      <c r="A190" s="1" t="s">
        <v>161</v>
      </c>
      <c r="B190" s="1" t="s">
        <v>305</v>
      </c>
      <c r="C190" s="1" t="s">
        <v>420</v>
      </c>
      <c r="D190" s="1" t="s">
        <v>344</v>
      </c>
      <c r="E190" s="40">
        <v>45521</v>
      </c>
      <c r="F190" s="37" t="s">
        <v>303</v>
      </c>
      <c r="G190" s="4">
        <v>8</v>
      </c>
      <c r="H190" s="4">
        <v>0</v>
      </c>
      <c r="I190" s="4">
        <v>0</v>
      </c>
      <c r="J190" s="4">
        <v>0</v>
      </c>
      <c r="K190" s="4">
        <v>0</v>
      </c>
      <c r="L190" s="4">
        <v>0</v>
      </c>
      <c r="M190" s="4">
        <v>0</v>
      </c>
      <c r="N190" s="4">
        <v>0</v>
      </c>
      <c r="O190" s="4">
        <v>0</v>
      </c>
      <c r="P190" s="4">
        <v>1</v>
      </c>
      <c r="Q190" s="4">
        <v>1</v>
      </c>
      <c r="R190" s="4">
        <v>0</v>
      </c>
      <c r="S190" s="4">
        <v>0</v>
      </c>
      <c r="T190" s="4">
        <v>1</v>
      </c>
      <c r="U190" s="4">
        <v>0</v>
      </c>
      <c r="V190" s="4">
        <v>0</v>
      </c>
      <c r="W190" s="4">
        <v>0</v>
      </c>
      <c r="X19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5</v>
      </c>
      <c r="Y190" s="4">
        <f>Tabel1[[#This Row],[Totale openbare capaciteit]]+Tabel1[[#This Row],[Totale doelgroep capaciteit]]+Tabel1[[#This Row],[Cap - Informeel]]</f>
        <v>8</v>
      </c>
      <c r="Z190" s="29">
        <v>3</v>
      </c>
      <c r="AA190" s="30"/>
      <c r="AB190" s="30"/>
      <c r="AC190" s="30"/>
      <c r="AD190" s="30"/>
      <c r="AE190" s="30"/>
      <c r="AF190" s="30"/>
      <c r="AG190" s="30"/>
      <c r="AH190" s="4">
        <f>SUM(Tabel1[[#This Row],[Bez - Gehandicapten algemeen]:[Bez - Overig gereserveerd]])</f>
        <v>0</v>
      </c>
      <c r="AI190" s="29">
        <v>2</v>
      </c>
      <c r="AJ190" s="35"/>
      <c r="AK190" s="35"/>
      <c r="AL190" s="31"/>
      <c r="AM190" s="22">
        <f>SUM(Tabel1[[#This Row],[Bez - fout, canadees]:[Bez - fout, anders]])</f>
        <v>0</v>
      </c>
      <c r="AN190" s="30"/>
      <c r="AO190" s="30"/>
      <c r="AP190" s="30"/>
      <c r="AQ190" s="30"/>
      <c r="AR190" s="22">
        <f>SUM(Tabel1[[#This Row],[Bez - Obstakel, openbaar]:[Bez - Obstakel, doelgroep]])</f>
        <v>0</v>
      </c>
      <c r="AS190" s="28"/>
      <c r="AT190" s="28"/>
      <c r="AU190" s="1"/>
      <c r="AV190" s="13">
        <f>SUM(Tabel1[[#This Row],[Bez - doelgroep totaal]]+Tabel1[[#This Row],[Bez - Openbaar]]+Tabel1[[#This Row],[Bez - Foutparkeerders]]+Tabel1[[#This Row],[Bez - Obstakels]]+Tabel1[[#This Row],[Bez - Informeel]])</f>
        <v>3</v>
      </c>
      <c r="AW19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90" s="8">
        <f>IF(OR(Tabel1[[#This Row],[Situatie tijdens meetmoment]]="wegwerkzaamheden",Tabel1[[#This Row],[Situatie tijdens meetmoment]]="niet bereikbaar")," ",IFERROR((Tabel1[[#This Row],[Bez - Privaat]])/Tabel1[[#This Row],[Cap - Privaat]],IF( AND((Tabel1[[#This Row],[Bez - Privaat]])&gt;0,Tabel1[[#This Row],[Cap - Privaat]]=0),"  ","   ")))</f>
        <v>0.4</v>
      </c>
      <c r="AY19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0.375</v>
      </c>
      <c r="AZ19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0.375</v>
      </c>
      <c r="BA19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0.375</v>
      </c>
      <c r="BB190" s="23">
        <f>IF(OR(Tabel1[[#This Row],[Situatie tijdens meetmoment]]="wegwerkzaamheden",Tabel1[[#This Row],[Situatie tijdens meetmoment]]="niet bereikbaar")," ",IFERROR(Tabel1[[#This Row],[Totale bezetting]]/Tabel1[[#This Row],[Totale capaciteit]],IF( AND(Tabel1[[#This Row],[Totale bezetting]]&gt;0,Tabel1[[#This Row],[Totale capaciteit]]=0),"  ","   ")))</f>
        <v>0.375</v>
      </c>
      <c r="BC190" s="4"/>
      <c r="BN190"/>
      <c r="BQ190" s="4"/>
      <c r="BR190" s="11"/>
      <c r="BS190" s="1"/>
      <c r="BU190"/>
      <c r="CF190" s="4"/>
    </row>
    <row r="191" spans="1:84" x14ac:dyDescent="0.25">
      <c r="A191" s="1" t="s">
        <v>162</v>
      </c>
      <c r="B191" s="1" t="s">
        <v>305</v>
      </c>
      <c r="C191" s="1" t="s">
        <v>420</v>
      </c>
      <c r="D191" s="1" t="s">
        <v>345</v>
      </c>
      <c r="E191" s="40">
        <v>45518</v>
      </c>
      <c r="F191" s="37" t="s">
        <v>302</v>
      </c>
      <c r="G191" s="4">
        <v>13</v>
      </c>
      <c r="H191" s="4">
        <v>0</v>
      </c>
      <c r="I191" s="4">
        <v>0</v>
      </c>
      <c r="J191" s="4">
        <v>0</v>
      </c>
      <c r="K191" s="4">
        <v>0</v>
      </c>
      <c r="L191" s="4">
        <v>0</v>
      </c>
      <c r="M191" s="4">
        <v>0</v>
      </c>
      <c r="N191" s="4">
        <v>0</v>
      </c>
      <c r="O191" s="4">
        <v>0</v>
      </c>
      <c r="P191" s="4">
        <v>0</v>
      </c>
      <c r="Q191" s="4">
        <v>0</v>
      </c>
      <c r="R191" s="4">
        <v>0</v>
      </c>
      <c r="S191" s="4">
        <v>0</v>
      </c>
      <c r="T191" s="4">
        <v>0</v>
      </c>
      <c r="U191" s="4">
        <v>0</v>
      </c>
      <c r="V191" s="4">
        <v>0</v>
      </c>
      <c r="W191" s="4">
        <v>2</v>
      </c>
      <c r="X19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8</v>
      </c>
      <c r="Y191" s="4">
        <f>Tabel1[[#This Row],[Totale openbare capaciteit]]+Tabel1[[#This Row],[Totale doelgroep capaciteit]]+Tabel1[[#This Row],[Cap - Informeel]]</f>
        <v>13</v>
      </c>
      <c r="Z191" s="29">
        <v>7</v>
      </c>
      <c r="AA191" s="30"/>
      <c r="AB191" s="30"/>
      <c r="AC191" s="30"/>
      <c r="AD191" s="30"/>
      <c r="AE191" s="30"/>
      <c r="AF191" s="30"/>
      <c r="AG191" s="30"/>
      <c r="AH191" s="4">
        <f>SUM(Tabel1[[#This Row],[Bez - Gehandicapten algemeen]:[Bez - Overig gereserveerd]])</f>
        <v>0</v>
      </c>
      <c r="AI191" s="29">
        <v>3</v>
      </c>
      <c r="AJ191" s="35"/>
      <c r="AK191" s="35"/>
      <c r="AL191" s="31"/>
      <c r="AM191" s="22">
        <f>SUM(Tabel1[[#This Row],[Bez - fout, canadees]:[Bez - fout, anders]])</f>
        <v>0</v>
      </c>
      <c r="AN191" s="30"/>
      <c r="AO191" s="30"/>
      <c r="AP191" s="30"/>
      <c r="AQ191" s="30"/>
      <c r="AR191" s="22">
        <f>SUM(Tabel1[[#This Row],[Bez - Obstakel, openbaar]:[Bez - Obstakel, doelgroep]])</f>
        <v>0</v>
      </c>
      <c r="AS191" s="28"/>
      <c r="AT191" s="28"/>
      <c r="AU191" s="1"/>
      <c r="AV191" s="13">
        <f>SUM(Tabel1[[#This Row],[Bez - doelgroep totaal]]+Tabel1[[#This Row],[Bez - Openbaar]]+Tabel1[[#This Row],[Bez - Foutparkeerders]]+Tabel1[[#This Row],[Bez - Obstakels]]+Tabel1[[#This Row],[Bez - Informeel]])</f>
        <v>7</v>
      </c>
      <c r="AW19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91" s="8">
        <f>IF(OR(Tabel1[[#This Row],[Situatie tijdens meetmoment]]="wegwerkzaamheden",Tabel1[[#This Row],[Situatie tijdens meetmoment]]="niet bereikbaar")," ",IFERROR((Tabel1[[#This Row],[Bez - Privaat]])/Tabel1[[#This Row],[Cap - Privaat]],IF( AND((Tabel1[[#This Row],[Bez - Privaat]])&gt;0,Tabel1[[#This Row],[Cap - Privaat]]=0),"  ","   ")))</f>
        <v>0.375</v>
      </c>
      <c r="AY19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0.53846153846153844</v>
      </c>
      <c r="AZ19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0.53846153846153844</v>
      </c>
      <c r="BA19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0.53846153846153844</v>
      </c>
      <c r="BB191" s="23">
        <f>IF(OR(Tabel1[[#This Row],[Situatie tijdens meetmoment]]="wegwerkzaamheden",Tabel1[[#This Row],[Situatie tijdens meetmoment]]="niet bereikbaar")," ",IFERROR(Tabel1[[#This Row],[Totale bezetting]]/Tabel1[[#This Row],[Totale capaciteit]],IF( AND(Tabel1[[#This Row],[Totale bezetting]]&gt;0,Tabel1[[#This Row],[Totale capaciteit]]=0),"  ","   ")))</f>
        <v>0.53846153846153844</v>
      </c>
      <c r="BC191" s="4"/>
      <c r="BN191"/>
      <c r="BQ191" s="4"/>
      <c r="BR191" s="11"/>
      <c r="BS191" s="1"/>
      <c r="BU191"/>
      <c r="CF191" s="4"/>
    </row>
    <row r="192" spans="1:84" x14ac:dyDescent="0.25">
      <c r="A192" s="1" t="s">
        <v>162</v>
      </c>
      <c r="B192" s="1" t="s">
        <v>305</v>
      </c>
      <c r="C192" s="1" t="s">
        <v>420</v>
      </c>
      <c r="D192" s="1" t="s">
        <v>345</v>
      </c>
      <c r="E192" s="40">
        <v>45521</v>
      </c>
      <c r="F192" s="37" t="s">
        <v>303</v>
      </c>
      <c r="G192" s="4">
        <v>13</v>
      </c>
      <c r="H192" s="4">
        <v>0</v>
      </c>
      <c r="I192" s="4">
        <v>0</v>
      </c>
      <c r="J192" s="4">
        <v>0</v>
      </c>
      <c r="K192" s="4">
        <v>0</v>
      </c>
      <c r="L192" s="4">
        <v>0</v>
      </c>
      <c r="M192" s="4">
        <v>0</v>
      </c>
      <c r="N192" s="4">
        <v>0</v>
      </c>
      <c r="O192" s="4">
        <v>0</v>
      </c>
      <c r="P192" s="4">
        <v>0</v>
      </c>
      <c r="Q192" s="4">
        <v>0</v>
      </c>
      <c r="R192" s="4">
        <v>0</v>
      </c>
      <c r="S192" s="4">
        <v>0</v>
      </c>
      <c r="T192" s="4">
        <v>0</v>
      </c>
      <c r="U192" s="4">
        <v>0</v>
      </c>
      <c r="V192" s="4">
        <v>0</v>
      </c>
      <c r="W192" s="4">
        <v>2</v>
      </c>
      <c r="X19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8</v>
      </c>
      <c r="Y192" s="4">
        <f>Tabel1[[#This Row],[Totale openbare capaciteit]]+Tabel1[[#This Row],[Totale doelgroep capaciteit]]+Tabel1[[#This Row],[Cap - Informeel]]</f>
        <v>13</v>
      </c>
      <c r="Z192" s="29">
        <v>7</v>
      </c>
      <c r="AA192" s="30"/>
      <c r="AB192" s="30"/>
      <c r="AC192" s="30"/>
      <c r="AD192" s="30"/>
      <c r="AE192" s="30"/>
      <c r="AF192" s="30"/>
      <c r="AG192" s="30"/>
      <c r="AH192" s="4">
        <f>SUM(Tabel1[[#This Row],[Bez - Gehandicapten algemeen]:[Bez - Overig gereserveerd]])</f>
        <v>0</v>
      </c>
      <c r="AI192" s="29">
        <v>3</v>
      </c>
      <c r="AJ192" s="35"/>
      <c r="AK192" s="35"/>
      <c r="AL192" s="31"/>
      <c r="AM192" s="22">
        <f>SUM(Tabel1[[#This Row],[Bez - fout, canadees]:[Bez - fout, anders]])</f>
        <v>0</v>
      </c>
      <c r="AN192" s="30"/>
      <c r="AO192" s="30"/>
      <c r="AP192" s="30"/>
      <c r="AQ192" s="30"/>
      <c r="AR192" s="22">
        <f>SUM(Tabel1[[#This Row],[Bez - Obstakel, openbaar]:[Bez - Obstakel, doelgroep]])</f>
        <v>0</v>
      </c>
      <c r="AS192" s="28"/>
      <c r="AT192" s="28"/>
      <c r="AU192" s="1"/>
      <c r="AV192" s="13">
        <f>SUM(Tabel1[[#This Row],[Bez - doelgroep totaal]]+Tabel1[[#This Row],[Bez - Openbaar]]+Tabel1[[#This Row],[Bez - Foutparkeerders]]+Tabel1[[#This Row],[Bez - Obstakels]]+Tabel1[[#This Row],[Bez - Informeel]])</f>
        <v>7</v>
      </c>
      <c r="AW19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92" s="8">
        <f>IF(OR(Tabel1[[#This Row],[Situatie tijdens meetmoment]]="wegwerkzaamheden",Tabel1[[#This Row],[Situatie tijdens meetmoment]]="niet bereikbaar")," ",IFERROR((Tabel1[[#This Row],[Bez - Privaat]])/Tabel1[[#This Row],[Cap - Privaat]],IF( AND((Tabel1[[#This Row],[Bez - Privaat]])&gt;0,Tabel1[[#This Row],[Cap - Privaat]]=0),"  ","   ")))</f>
        <v>0.375</v>
      </c>
      <c r="AY19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0.53846153846153844</v>
      </c>
      <c r="AZ19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0.53846153846153844</v>
      </c>
      <c r="BA19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0.53846153846153844</v>
      </c>
      <c r="BB192" s="23">
        <f>IF(OR(Tabel1[[#This Row],[Situatie tijdens meetmoment]]="wegwerkzaamheden",Tabel1[[#This Row],[Situatie tijdens meetmoment]]="niet bereikbaar")," ",IFERROR(Tabel1[[#This Row],[Totale bezetting]]/Tabel1[[#This Row],[Totale capaciteit]],IF( AND(Tabel1[[#This Row],[Totale bezetting]]&gt;0,Tabel1[[#This Row],[Totale capaciteit]]=0),"  ","   ")))</f>
        <v>0.53846153846153844</v>
      </c>
      <c r="BC192" s="4"/>
      <c r="BN192"/>
      <c r="BQ192" s="4"/>
      <c r="BR192" s="11"/>
      <c r="BS192" s="1"/>
      <c r="BU192"/>
      <c r="CF192" s="4"/>
    </row>
    <row r="193" spans="1:84" x14ac:dyDescent="0.25">
      <c r="A193" s="1" t="s">
        <v>163</v>
      </c>
      <c r="B193" s="1" t="s">
        <v>305</v>
      </c>
      <c r="C193" s="1" t="s">
        <v>420</v>
      </c>
      <c r="D193" s="1" t="s">
        <v>336</v>
      </c>
      <c r="E193" s="40">
        <v>45518</v>
      </c>
      <c r="F193" s="37" t="s">
        <v>302</v>
      </c>
      <c r="G193" s="4">
        <v>4</v>
      </c>
      <c r="H193" s="4">
        <v>0</v>
      </c>
      <c r="I193" s="4">
        <v>0</v>
      </c>
      <c r="J193" s="4">
        <v>0</v>
      </c>
      <c r="K193" s="4">
        <v>0</v>
      </c>
      <c r="L193" s="4">
        <v>0</v>
      </c>
      <c r="M193" s="4">
        <v>0</v>
      </c>
      <c r="N193" s="4">
        <v>0</v>
      </c>
      <c r="O193" s="4">
        <v>0</v>
      </c>
      <c r="P193" s="4">
        <v>0</v>
      </c>
      <c r="Q193" s="4">
        <v>1</v>
      </c>
      <c r="R193" s="4">
        <v>0</v>
      </c>
      <c r="S193" s="4">
        <v>0</v>
      </c>
      <c r="T193" s="4">
        <v>0</v>
      </c>
      <c r="U193" s="4">
        <v>0</v>
      </c>
      <c r="V193" s="4">
        <v>0</v>
      </c>
      <c r="W193" s="4">
        <v>0</v>
      </c>
      <c r="X19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193" s="4">
        <f>Tabel1[[#This Row],[Totale openbare capaciteit]]+Tabel1[[#This Row],[Totale doelgroep capaciteit]]+Tabel1[[#This Row],[Cap - Informeel]]</f>
        <v>4</v>
      </c>
      <c r="Z193" s="29">
        <v>4</v>
      </c>
      <c r="AA193" s="30"/>
      <c r="AB193" s="30"/>
      <c r="AC193" s="30"/>
      <c r="AD193" s="30"/>
      <c r="AE193" s="30"/>
      <c r="AF193" s="30"/>
      <c r="AG193" s="30"/>
      <c r="AH193" s="4">
        <f>SUM(Tabel1[[#This Row],[Bez - Gehandicapten algemeen]:[Bez - Overig gereserveerd]])</f>
        <v>0</v>
      </c>
      <c r="AI193" s="29">
        <v>1</v>
      </c>
      <c r="AJ193" s="35"/>
      <c r="AK193" s="34">
        <v>3</v>
      </c>
      <c r="AL193" s="31" t="s">
        <v>393</v>
      </c>
      <c r="AM193" s="22">
        <f>SUM(Tabel1[[#This Row],[Bez - fout, canadees]:[Bez - fout, anders]])</f>
        <v>3</v>
      </c>
      <c r="AN193" s="30"/>
      <c r="AO193" s="30"/>
      <c r="AP193" s="30"/>
      <c r="AQ193" s="30"/>
      <c r="AR193" s="22">
        <f>SUM(Tabel1[[#This Row],[Bez - Obstakel, openbaar]:[Bez - Obstakel, doelgroep]])</f>
        <v>0</v>
      </c>
      <c r="AS193" s="28"/>
      <c r="AT193" s="28"/>
      <c r="AU193" s="1" t="s">
        <v>401</v>
      </c>
      <c r="AV193" s="13">
        <f>SUM(Tabel1[[#This Row],[Bez - doelgroep totaal]]+Tabel1[[#This Row],[Bez - Openbaar]]+Tabel1[[#This Row],[Bez - Foutparkeerders]]+Tabel1[[#This Row],[Bez - Obstakels]]+Tabel1[[#This Row],[Bez - Informeel]])</f>
        <v>7</v>
      </c>
      <c r="AW19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93" s="8">
        <f>IF(OR(Tabel1[[#This Row],[Situatie tijdens meetmoment]]="wegwerkzaamheden",Tabel1[[#This Row],[Situatie tijdens meetmoment]]="niet bereikbaar")," ",IFERROR((Tabel1[[#This Row],[Bez - Privaat]])/Tabel1[[#This Row],[Cap - Privaat]],IF( AND((Tabel1[[#This Row],[Bez - Privaat]])&gt;0,Tabel1[[#This Row],[Cap - Privaat]]=0),"  ","   ")))</f>
        <v>0.5</v>
      </c>
      <c r="AY19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19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1.75</v>
      </c>
      <c r="BA19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1.75</v>
      </c>
      <c r="BB193" s="23">
        <f>IF(OR(Tabel1[[#This Row],[Situatie tijdens meetmoment]]="wegwerkzaamheden",Tabel1[[#This Row],[Situatie tijdens meetmoment]]="niet bereikbaar")," ",IFERROR(Tabel1[[#This Row],[Totale bezetting]]/Tabel1[[#This Row],[Totale capaciteit]],IF( AND(Tabel1[[#This Row],[Totale bezetting]]&gt;0,Tabel1[[#This Row],[Totale capaciteit]]=0),"  ","   ")))</f>
        <v>1.75</v>
      </c>
      <c r="BC193" s="4"/>
      <c r="BN193"/>
      <c r="BQ193" s="4"/>
      <c r="BR193" s="11"/>
      <c r="BS193" s="1"/>
      <c r="BU193"/>
      <c r="CF193" s="4"/>
    </row>
    <row r="194" spans="1:84" x14ac:dyDescent="0.25">
      <c r="A194" s="1" t="s">
        <v>163</v>
      </c>
      <c r="B194" s="1" t="s">
        <v>305</v>
      </c>
      <c r="C194" s="1" t="s">
        <v>420</v>
      </c>
      <c r="D194" s="1" t="s">
        <v>336</v>
      </c>
      <c r="E194" s="40">
        <v>45521</v>
      </c>
      <c r="F194" s="37" t="s">
        <v>303</v>
      </c>
      <c r="G194" s="4">
        <v>4</v>
      </c>
      <c r="H194" s="4">
        <v>0</v>
      </c>
      <c r="I194" s="4">
        <v>0</v>
      </c>
      <c r="J194" s="4">
        <v>0</v>
      </c>
      <c r="K194" s="4">
        <v>0</v>
      </c>
      <c r="L194" s="4">
        <v>0</v>
      </c>
      <c r="M194" s="4">
        <v>0</v>
      </c>
      <c r="N194" s="4">
        <v>0</v>
      </c>
      <c r="O194" s="4">
        <v>0</v>
      </c>
      <c r="P194" s="4">
        <v>0</v>
      </c>
      <c r="Q194" s="4">
        <v>1</v>
      </c>
      <c r="R194" s="4">
        <v>0</v>
      </c>
      <c r="S194" s="4">
        <v>0</v>
      </c>
      <c r="T194" s="4">
        <v>0</v>
      </c>
      <c r="U194" s="4">
        <v>0</v>
      </c>
      <c r="V194" s="4">
        <v>0</v>
      </c>
      <c r="W194" s="4">
        <v>0</v>
      </c>
      <c r="X19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194" s="4">
        <f>Tabel1[[#This Row],[Totale openbare capaciteit]]+Tabel1[[#This Row],[Totale doelgroep capaciteit]]+Tabel1[[#This Row],[Cap - Informeel]]</f>
        <v>4</v>
      </c>
      <c r="Z194" s="29">
        <v>4</v>
      </c>
      <c r="AA194" s="30"/>
      <c r="AB194" s="30"/>
      <c r="AC194" s="30"/>
      <c r="AD194" s="30"/>
      <c r="AE194" s="30"/>
      <c r="AF194" s="30"/>
      <c r="AG194" s="30"/>
      <c r="AH194" s="4">
        <f>SUM(Tabel1[[#This Row],[Bez - Gehandicapten algemeen]:[Bez - Overig gereserveerd]])</f>
        <v>0</v>
      </c>
      <c r="AI194" s="30"/>
      <c r="AJ194" s="35"/>
      <c r="AK194" s="34">
        <v>3</v>
      </c>
      <c r="AL194" s="31" t="s">
        <v>393</v>
      </c>
      <c r="AM194" s="22">
        <f>SUM(Tabel1[[#This Row],[Bez - fout, canadees]:[Bez - fout, anders]])</f>
        <v>3</v>
      </c>
      <c r="AN194" s="30"/>
      <c r="AO194" s="30"/>
      <c r="AP194" s="30"/>
      <c r="AQ194" s="30"/>
      <c r="AR194" s="22">
        <f>SUM(Tabel1[[#This Row],[Bez - Obstakel, openbaar]:[Bez - Obstakel, doelgroep]])</f>
        <v>0</v>
      </c>
      <c r="AS194" s="28"/>
      <c r="AT194" s="28"/>
      <c r="AU194" s="1" t="s">
        <v>401</v>
      </c>
      <c r="AV194" s="13">
        <f>SUM(Tabel1[[#This Row],[Bez - doelgroep totaal]]+Tabel1[[#This Row],[Bez - Openbaar]]+Tabel1[[#This Row],[Bez - Foutparkeerders]]+Tabel1[[#This Row],[Bez - Obstakels]]+Tabel1[[#This Row],[Bez - Informeel]])</f>
        <v>7</v>
      </c>
      <c r="AW19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94" s="8">
        <f>IF(OR(Tabel1[[#This Row],[Situatie tijdens meetmoment]]="wegwerkzaamheden",Tabel1[[#This Row],[Situatie tijdens meetmoment]]="niet bereikbaar")," ",IFERROR((Tabel1[[#This Row],[Bez - Privaat]])/Tabel1[[#This Row],[Cap - Privaat]],IF( AND((Tabel1[[#This Row],[Bez - Privaat]])&gt;0,Tabel1[[#This Row],[Cap - Privaat]]=0),"  ","   ")))</f>
        <v>0</v>
      </c>
      <c r="AY19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19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1.75</v>
      </c>
      <c r="BA19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1.75</v>
      </c>
      <c r="BB194" s="23">
        <f>IF(OR(Tabel1[[#This Row],[Situatie tijdens meetmoment]]="wegwerkzaamheden",Tabel1[[#This Row],[Situatie tijdens meetmoment]]="niet bereikbaar")," ",IFERROR(Tabel1[[#This Row],[Totale bezetting]]/Tabel1[[#This Row],[Totale capaciteit]],IF( AND(Tabel1[[#This Row],[Totale bezetting]]&gt;0,Tabel1[[#This Row],[Totale capaciteit]]=0),"  ","   ")))</f>
        <v>1.75</v>
      </c>
      <c r="BC194" s="4"/>
      <c r="BN194"/>
      <c r="BQ194" s="4"/>
      <c r="BR194" s="11"/>
      <c r="BS194" s="1"/>
      <c r="BU194"/>
      <c r="CF194" s="4"/>
    </row>
    <row r="195" spans="1:84" x14ac:dyDescent="0.25">
      <c r="A195" s="1" t="s">
        <v>164</v>
      </c>
      <c r="B195" s="1" t="s">
        <v>305</v>
      </c>
      <c r="C195" s="1" t="s">
        <v>420</v>
      </c>
      <c r="D195" s="1" t="s">
        <v>342</v>
      </c>
      <c r="E195" s="40">
        <v>45521</v>
      </c>
      <c r="F195" s="37" t="s">
        <v>303</v>
      </c>
      <c r="G195" s="4">
        <v>23</v>
      </c>
      <c r="H195" s="4">
        <v>0</v>
      </c>
      <c r="I195" s="4">
        <v>0</v>
      </c>
      <c r="J195" s="4">
        <v>0</v>
      </c>
      <c r="K195" s="4">
        <v>0</v>
      </c>
      <c r="L195" s="4">
        <v>0</v>
      </c>
      <c r="M195" s="4">
        <v>0</v>
      </c>
      <c r="N195" s="4">
        <v>0</v>
      </c>
      <c r="O195" s="4">
        <v>0</v>
      </c>
      <c r="P195" s="4">
        <v>0</v>
      </c>
      <c r="Q195" s="4">
        <v>0</v>
      </c>
      <c r="R195" s="4">
        <v>0</v>
      </c>
      <c r="S195" s="4">
        <v>0</v>
      </c>
      <c r="T195" s="4">
        <v>0</v>
      </c>
      <c r="U195" s="4">
        <v>0</v>
      </c>
      <c r="V195" s="4">
        <v>0</v>
      </c>
      <c r="W195" s="4">
        <v>0</v>
      </c>
      <c r="X19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95" s="4">
        <f>Tabel1[[#This Row],[Totale openbare capaciteit]]+Tabel1[[#This Row],[Totale doelgroep capaciteit]]+Tabel1[[#This Row],[Cap - Informeel]]</f>
        <v>23</v>
      </c>
      <c r="Z195" s="29">
        <v>22</v>
      </c>
      <c r="AA195" s="30"/>
      <c r="AB195" s="30"/>
      <c r="AC195" s="30"/>
      <c r="AD195" s="30"/>
      <c r="AE195" s="30"/>
      <c r="AF195" s="30"/>
      <c r="AG195" s="30"/>
      <c r="AH195" s="4">
        <f>SUM(Tabel1[[#This Row],[Bez - Gehandicapten algemeen]:[Bez - Overig gereserveerd]])</f>
        <v>0</v>
      </c>
      <c r="AI195" s="29"/>
      <c r="AJ195" s="35"/>
      <c r="AK195" s="35"/>
      <c r="AL195" s="31"/>
      <c r="AM195" s="22">
        <f>SUM(Tabel1[[#This Row],[Bez - fout, canadees]:[Bez - fout, anders]])</f>
        <v>0</v>
      </c>
      <c r="AN195" s="30"/>
      <c r="AO195" s="30"/>
      <c r="AP195" s="30"/>
      <c r="AQ195" s="30"/>
      <c r="AR195" s="22">
        <f>SUM(Tabel1[[#This Row],[Bez - Obstakel, openbaar]:[Bez - Obstakel, doelgroep]])</f>
        <v>0</v>
      </c>
      <c r="AS195" s="28"/>
      <c r="AT195" s="28"/>
      <c r="AU195" s="1"/>
      <c r="AV195" s="13">
        <f>SUM(Tabel1[[#This Row],[Bez - doelgroep totaal]]+Tabel1[[#This Row],[Bez - Openbaar]]+Tabel1[[#This Row],[Bez - Foutparkeerders]]+Tabel1[[#This Row],[Bez - Obstakels]]+Tabel1[[#This Row],[Bez - Informeel]])</f>
        <v>22</v>
      </c>
      <c r="AW19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9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9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0.95652173913043481</v>
      </c>
      <c r="AZ19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0.95652173913043481</v>
      </c>
      <c r="BA19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0.95652173913043481</v>
      </c>
      <c r="BB195" s="23">
        <f>IF(OR(Tabel1[[#This Row],[Situatie tijdens meetmoment]]="wegwerkzaamheden",Tabel1[[#This Row],[Situatie tijdens meetmoment]]="niet bereikbaar")," ",IFERROR(Tabel1[[#This Row],[Totale bezetting]]/Tabel1[[#This Row],[Totale capaciteit]],IF( AND(Tabel1[[#This Row],[Totale bezetting]]&gt;0,Tabel1[[#This Row],[Totale capaciteit]]=0),"  ","   ")))</f>
        <v>0.95652173913043481</v>
      </c>
      <c r="BC195" s="4"/>
      <c r="BN195"/>
      <c r="BQ195" s="4"/>
      <c r="BR195" s="11"/>
      <c r="BS195" s="1"/>
      <c r="BU195"/>
      <c r="CF195" s="4"/>
    </row>
    <row r="196" spans="1:84" x14ac:dyDescent="0.25">
      <c r="A196" s="1" t="s">
        <v>164</v>
      </c>
      <c r="B196" s="1" t="s">
        <v>305</v>
      </c>
      <c r="C196" s="1" t="s">
        <v>420</v>
      </c>
      <c r="D196" s="1" t="s">
        <v>342</v>
      </c>
      <c r="E196" s="40">
        <v>45518</v>
      </c>
      <c r="F196" s="37" t="s">
        <v>302</v>
      </c>
      <c r="G196" s="4">
        <v>23</v>
      </c>
      <c r="H196" s="4">
        <v>0</v>
      </c>
      <c r="I196" s="4">
        <v>0</v>
      </c>
      <c r="J196" s="4">
        <v>0</v>
      </c>
      <c r="K196" s="4">
        <v>0</v>
      </c>
      <c r="L196" s="4">
        <v>0</v>
      </c>
      <c r="M196" s="4">
        <v>0</v>
      </c>
      <c r="N196" s="4">
        <v>0</v>
      </c>
      <c r="O196" s="4">
        <v>0</v>
      </c>
      <c r="P196" s="4">
        <v>0</v>
      </c>
      <c r="Q196" s="4">
        <v>0</v>
      </c>
      <c r="R196" s="4">
        <v>0</v>
      </c>
      <c r="S196" s="4">
        <v>0</v>
      </c>
      <c r="T196" s="4">
        <v>0</v>
      </c>
      <c r="U196" s="4">
        <v>0</v>
      </c>
      <c r="V196" s="4">
        <v>0</v>
      </c>
      <c r="W196" s="4">
        <v>0</v>
      </c>
      <c r="X19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96" s="4">
        <f>Tabel1[[#This Row],[Totale openbare capaciteit]]+Tabel1[[#This Row],[Totale doelgroep capaciteit]]+Tabel1[[#This Row],[Cap - Informeel]]</f>
        <v>23</v>
      </c>
      <c r="Z196" s="29">
        <v>22</v>
      </c>
      <c r="AA196" s="29"/>
      <c r="AB196" s="30"/>
      <c r="AC196" s="30"/>
      <c r="AD196" s="30"/>
      <c r="AE196" s="30"/>
      <c r="AF196" s="30"/>
      <c r="AG196" s="30"/>
      <c r="AH196" s="4">
        <f>SUM(Tabel1[[#This Row],[Bez - Gehandicapten algemeen]:[Bez - Overig gereserveerd]])</f>
        <v>0</v>
      </c>
      <c r="AI196" s="30"/>
      <c r="AJ196" s="35"/>
      <c r="AK196" s="35"/>
      <c r="AL196" s="31"/>
      <c r="AM196" s="22">
        <f>SUM(Tabel1[[#This Row],[Bez - fout, canadees]:[Bez - fout, anders]])</f>
        <v>0</v>
      </c>
      <c r="AN196" s="30"/>
      <c r="AO196" s="30"/>
      <c r="AP196" s="30"/>
      <c r="AQ196" s="30"/>
      <c r="AR196" s="22">
        <f>SUM(Tabel1[[#This Row],[Bez - Obstakel, openbaar]:[Bez - Obstakel, doelgroep]])</f>
        <v>0</v>
      </c>
      <c r="AS196" s="28"/>
      <c r="AT196" s="28"/>
      <c r="AU196" s="1"/>
      <c r="AV196" s="13">
        <f>SUM(Tabel1[[#This Row],[Bez - doelgroep totaal]]+Tabel1[[#This Row],[Bez - Openbaar]]+Tabel1[[#This Row],[Bez - Foutparkeerders]]+Tabel1[[#This Row],[Bez - Obstakels]]+Tabel1[[#This Row],[Bez - Informeel]])</f>
        <v>22</v>
      </c>
      <c r="AW19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9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9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0.95652173913043481</v>
      </c>
      <c r="AZ19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0.95652173913043481</v>
      </c>
      <c r="BA19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0.95652173913043481</v>
      </c>
      <c r="BB196" s="23">
        <f>IF(OR(Tabel1[[#This Row],[Situatie tijdens meetmoment]]="wegwerkzaamheden",Tabel1[[#This Row],[Situatie tijdens meetmoment]]="niet bereikbaar")," ",IFERROR(Tabel1[[#This Row],[Totale bezetting]]/Tabel1[[#This Row],[Totale capaciteit]],IF( AND(Tabel1[[#This Row],[Totale bezetting]]&gt;0,Tabel1[[#This Row],[Totale capaciteit]]=0),"  ","   ")))</f>
        <v>0.95652173913043481</v>
      </c>
      <c r="BC196" s="4"/>
      <c r="BN196"/>
      <c r="BQ196" s="4"/>
      <c r="BR196" s="11"/>
      <c r="BS196" s="1"/>
      <c r="BU196"/>
      <c r="CF196" s="4"/>
    </row>
    <row r="197" spans="1:84" x14ac:dyDescent="0.25">
      <c r="A197" s="1" t="s">
        <v>165</v>
      </c>
      <c r="B197" s="1" t="s">
        <v>305</v>
      </c>
      <c r="C197" s="1" t="s">
        <v>420</v>
      </c>
      <c r="D197" s="1" t="s">
        <v>340</v>
      </c>
      <c r="E197" s="40">
        <v>45518</v>
      </c>
      <c r="F197" s="37" t="s">
        <v>302</v>
      </c>
      <c r="G197" s="4">
        <v>4</v>
      </c>
      <c r="H197" s="4">
        <v>0</v>
      </c>
      <c r="I197" s="4">
        <v>0</v>
      </c>
      <c r="J197" s="4">
        <v>0</v>
      </c>
      <c r="K197" s="4">
        <v>0</v>
      </c>
      <c r="L197" s="4">
        <v>0</v>
      </c>
      <c r="M197" s="4">
        <v>0</v>
      </c>
      <c r="N197" s="4">
        <v>0</v>
      </c>
      <c r="O197" s="4">
        <v>0</v>
      </c>
      <c r="P197" s="4">
        <v>1</v>
      </c>
      <c r="Q197" s="4">
        <v>0</v>
      </c>
      <c r="R197" s="4">
        <v>2</v>
      </c>
      <c r="S197" s="4">
        <v>0</v>
      </c>
      <c r="T197" s="4">
        <v>0</v>
      </c>
      <c r="U197" s="4">
        <v>0</v>
      </c>
      <c r="V197" s="4">
        <v>0</v>
      </c>
      <c r="W197" s="4">
        <v>0</v>
      </c>
      <c r="X19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3</v>
      </c>
      <c r="Y197" s="4">
        <f>Tabel1[[#This Row],[Totale openbare capaciteit]]+Tabel1[[#This Row],[Totale doelgroep capaciteit]]+Tabel1[[#This Row],[Cap - Informeel]]</f>
        <v>4</v>
      </c>
      <c r="Z197" s="29">
        <v>3</v>
      </c>
      <c r="AA197" s="30"/>
      <c r="AB197" s="30"/>
      <c r="AC197" s="30"/>
      <c r="AD197" s="30"/>
      <c r="AE197" s="30"/>
      <c r="AF197" s="30"/>
      <c r="AG197" s="30"/>
      <c r="AH197" s="4">
        <f>SUM(Tabel1[[#This Row],[Bez - Gehandicapten algemeen]:[Bez - Overig gereserveerd]])</f>
        <v>0</v>
      </c>
      <c r="AI197" s="29">
        <v>3</v>
      </c>
      <c r="AJ197" s="35"/>
      <c r="AK197" s="35"/>
      <c r="AL197" s="31"/>
      <c r="AM197" s="22">
        <f>SUM(Tabel1[[#This Row],[Bez - fout, canadees]:[Bez - fout, anders]])</f>
        <v>0</v>
      </c>
      <c r="AN197" s="30"/>
      <c r="AO197" s="30"/>
      <c r="AP197" s="30"/>
      <c r="AQ197" s="30"/>
      <c r="AR197" s="22">
        <f>SUM(Tabel1[[#This Row],[Bez - Obstakel, openbaar]:[Bez - Obstakel, doelgroep]])</f>
        <v>0</v>
      </c>
      <c r="AS197" s="28"/>
      <c r="AT197" s="28"/>
      <c r="AU197" s="1"/>
      <c r="AV197" s="13">
        <f>SUM(Tabel1[[#This Row],[Bez - doelgroep totaal]]+Tabel1[[#This Row],[Bez - Openbaar]]+Tabel1[[#This Row],[Bez - Foutparkeerders]]+Tabel1[[#This Row],[Bez - Obstakels]]+Tabel1[[#This Row],[Bez - Informeel]])</f>
        <v>3</v>
      </c>
      <c r="AW19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97" s="8">
        <f>IF(OR(Tabel1[[#This Row],[Situatie tijdens meetmoment]]="wegwerkzaamheden",Tabel1[[#This Row],[Situatie tijdens meetmoment]]="niet bereikbaar")," ",IFERROR((Tabel1[[#This Row],[Bez - Privaat]])/Tabel1[[#This Row],[Cap - Privaat]],IF( AND((Tabel1[[#This Row],[Bez - Privaat]])&gt;0,Tabel1[[#This Row],[Cap - Privaat]]=0),"  ","   ")))</f>
        <v>1</v>
      </c>
      <c r="AY19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0.75</v>
      </c>
      <c r="AZ19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0.75</v>
      </c>
      <c r="BA19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0.75</v>
      </c>
      <c r="BB197" s="23">
        <f>IF(OR(Tabel1[[#This Row],[Situatie tijdens meetmoment]]="wegwerkzaamheden",Tabel1[[#This Row],[Situatie tijdens meetmoment]]="niet bereikbaar")," ",IFERROR(Tabel1[[#This Row],[Totale bezetting]]/Tabel1[[#This Row],[Totale capaciteit]],IF( AND(Tabel1[[#This Row],[Totale bezetting]]&gt;0,Tabel1[[#This Row],[Totale capaciteit]]=0),"  ","   ")))</f>
        <v>0.75</v>
      </c>
      <c r="BC197" s="4"/>
      <c r="BN197"/>
      <c r="BQ197" s="4"/>
      <c r="BR197" s="11"/>
      <c r="BS197" s="1"/>
      <c r="BU197"/>
      <c r="CF197" s="4"/>
    </row>
    <row r="198" spans="1:84" x14ac:dyDescent="0.25">
      <c r="A198" s="1" t="s">
        <v>165</v>
      </c>
      <c r="B198" s="1" t="s">
        <v>305</v>
      </c>
      <c r="C198" s="1" t="s">
        <v>420</v>
      </c>
      <c r="D198" s="1" t="s">
        <v>340</v>
      </c>
      <c r="E198" s="40">
        <v>45521</v>
      </c>
      <c r="F198" s="37" t="s">
        <v>303</v>
      </c>
      <c r="G198" s="4">
        <v>4</v>
      </c>
      <c r="H198" s="4">
        <v>0</v>
      </c>
      <c r="I198" s="4">
        <v>0</v>
      </c>
      <c r="J198" s="4">
        <v>0</v>
      </c>
      <c r="K198" s="4">
        <v>0</v>
      </c>
      <c r="L198" s="4">
        <v>0</v>
      </c>
      <c r="M198" s="4">
        <v>0</v>
      </c>
      <c r="N198" s="4">
        <v>0</v>
      </c>
      <c r="O198" s="4">
        <v>0</v>
      </c>
      <c r="P198" s="4">
        <v>1</v>
      </c>
      <c r="Q198" s="4">
        <v>0</v>
      </c>
      <c r="R198" s="4">
        <v>2</v>
      </c>
      <c r="S198" s="4">
        <v>0</v>
      </c>
      <c r="T198" s="4">
        <v>0</v>
      </c>
      <c r="U198" s="4">
        <v>0</v>
      </c>
      <c r="V198" s="4">
        <v>0</v>
      </c>
      <c r="W198" s="4">
        <v>0</v>
      </c>
      <c r="X19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3</v>
      </c>
      <c r="Y198" s="4">
        <f>Tabel1[[#This Row],[Totale openbare capaciteit]]+Tabel1[[#This Row],[Totale doelgroep capaciteit]]+Tabel1[[#This Row],[Cap - Informeel]]</f>
        <v>4</v>
      </c>
      <c r="Z198" s="29">
        <v>2</v>
      </c>
      <c r="AA198" s="30"/>
      <c r="AB198" s="30"/>
      <c r="AC198" s="30"/>
      <c r="AD198" s="30"/>
      <c r="AE198" s="30"/>
      <c r="AF198" s="30"/>
      <c r="AG198" s="30"/>
      <c r="AH198" s="4">
        <f>SUM(Tabel1[[#This Row],[Bez - Gehandicapten algemeen]:[Bez - Overig gereserveerd]])</f>
        <v>0</v>
      </c>
      <c r="AI198" s="29">
        <v>3</v>
      </c>
      <c r="AJ198" s="35"/>
      <c r="AK198" s="35"/>
      <c r="AL198" s="31"/>
      <c r="AM198" s="22">
        <f>SUM(Tabel1[[#This Row],[Bez - fout, canadees]:[Bez - fout, anders]])</f>
        <v>0</v>
      </c>
      <c r="AN198" s="30"/>
      <c r="AO198" s="30"/>
      <c r="AP198" s="30"/>
      <c r="AQ198" s="30"/>
      <c r="AR198" s="22">
        <f>SUM(Tabel1[[#This Row],[Bez - Obstakel, openbaar]:[Bez - Obstakel, doelgroep]])</f>
        <v>0</v>
      </c>
      <c r="AS198" s="28"/>
      <c r="AT198" s="28"/>
      <c r="AU198" s="1"/>
      <c r="AV198" s="13">
        <f>SUM(Tabel1[[#This Row],[Bez - doelgroep totaal]]+Tabel1[[#This Row],[Bez - Openbaar]]+Tabel1[[#This Row],[Bez - Foutparkeerders]]+Tabel1[[#This Row],[Bez - Obstakels]]+Tabel1[[#This Row],[Bez - Informeel]])</f>
        <v>2</v>
      </c>
      <c r="AW19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98" s="8">
        <f>IF(OR(Tabel1[[#This Row],[Situatie tijdens meetmoment]]="wegwerkzaamheden",Tabel1[[#This Row],[Situatie tijdens meetmoment]]="niet bereikbaar")," ",IFERROR((Tabel1[[#This Row],[Bez - Privaat]])/Tabel1[[#This Row],[Cap - Privaat]],IF( AND((Tabel1[[#This Row],[Bez - Privaat]])&gt;0,Tabel1[[#This Row],[Cap - Privaat]]=0),"  ","   ")))</f>
        <v>1</v>
      </c>
      <c r="AY19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v>
      </c>
      <c r="AZ19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v>
      </c>
      <c r="BA19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v>
      </c>
      <c r="BB198" s="23">
        <f>IF(OR(Tabel1[[#This Row],[Situatie tijdens meetmoment]]="wegwerkzaamheden",Tabel1[[#This Row],[Situatie tijdens meetmoment]]="niet bereikbaar")," ",IFERROR(Tabel1[[#This Row],[Totale bezetting]]/Tabel1[[#This Row],[Totale capaciteit]],IF( AND(Tabel1[[#This Row],[Totale bezetting]]&gt;0,Tabel1[[#This Row],[Totale capaciteit]]=0),"  ","   ")))</f>
        <v>0.5</v>
      </c>
      <c r="BC198" s="4"/>
      <c r="BN198"/>
      <c r="BQ198" s="4"/>
      <c r="BR198" s="11"/>
      <c r="BS198" s="1"/>
      <c r="BU198"/>
      <c r="CF198" s="4"/>
    </row>
    <row r="199" spans="1:84" x14ac:dyDescent="0.25">
      <c r="A199" s="1" t="s">
        <v>166</v>
      </c>
      <c r="B199" s="1" t="s">
        <v>305</v>
      </c>
      <c r="C199" s="1" t="s">
        <v>420</v>
      </c>
      <c r="D199" s="1" t="s">
        <v>331</v>
      </c>
      <c r="E199" s="40">
        <v>45518</v>
      </c>
      <c r="F199" s="37" t="s">
        <v>302</v>
      </c>
      <c r="G199" s="4">
        <v>13</v>
      </c>
      <c r="H199" s="4">
        <v>0</v>
      </c>
      <c r="I199" s="4">
        <v>0</v>
      </c>
      <c r="J199" s="4">
        <v>0</v>
      </c>
      <c r="K199" s="4">
        <v>0</v>
      </c>
      <c r="L199" s="4">
        <v>0</v>
      </c>
      <c r="M199" s="4">
        <v>0</v>
      </c>
      <c r="N199" s="4">
        <v>0</v>
      </c>
      <c r="O199" s="4">
        <v>0</v>
      </c>
      <c r="P199" s="4">
        <v>0</v>
      </c>
      <c r="Q199" s="4">
        <v>0</v>
      </c>
      <c r="R199" s="4">
        <v>0</v>
      </c>
      <c r="S199" s="4">
        <v>0</v>
      </c>
      <c r="T199" s="4">
        <v>0</v>
      </c>
      <c r="U199" s="4">
        <v>0</v>
      </c>
      <c r="V199" s="4">
        <v>0</v>
      </c>
      <c r="W199" s="4">
        <v>0</v>
      </c>
      <c r="X19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199" s="4">
        <f>Tabel1[[#This Row],[Totale openbare capaciteit]]+Tabel1[[#This Row],[Totale doelgroep capaciteit]]+Tabel1[[#This Row],[Cap - Informeel]]</f>
        <v>13</v>
      </c>
      <c r="Z199" s="29">
        <v>12</v>
      </c>
      <c r="AA199" s="30"/>
      <c r="AB199" s="30"/>
      <c r="AC199" s="30"/>
      <c r="AD199" s="30"/>
      <c r="AE199" s="30"/>
      <c r="AF199" s="30"/>
      <c r="AG199" s="30"/>
      <c r="AH199" s="4">
        <f>SUM(Tabel1[[#This Row],[Bez - Gehandicapten algemeen]:[Bez - Overig gereserveerd]])</f>
        <v>0</v>
      </c>
      <c r="AI199" s="30"/>
      <c r="AJ199" s="35"/>
      <c r="AK199" s="34">
        <v>1</v>
      </c>
      <c r="AL199" s="31" t="s">
        <v>391</v>
      </c>
      <c r="AM199" s="22">
        <f>SUM(Tabel1[[#This Row],[Bez - fout, canadees]:[Bez - fout, anders]])</f>
        <v>1</v>
      </c>
      <c r="AN199" s="30"/>
      <c r="AO199" s="30"/>
      <c r="AP199" s="30"/>
      <c r="AQ199" s="30"/>
      <c r="AR199" s="22">
        <f>SUM(Tabel1[[#This Row],[Bez - Obstakel, openbaar]:[Bez - Obstakel, doelgroep]])</f>
        <v>0</v>
      </c>
      <c r="AS199" s="28"/>
      <c r="AT199" s="28"/>
      <c r="AU199" s="1"/>
      <c r="AV199" s="13">
        <f>SUM(Tabel1[[#This Row],[Bez - doelgroep totaal]]+Tabel1[[#This Row],[Bez - Openbaar]]+Tabel1[[#This Row],[Bez - Foutparkeerders]]+Tabel1[[#This Row],[Bez - Obstakels]]+Tabel1[[#This Row],[Bez - Informeel]])</f>
        <v>13</v>
      </c>
      <c r="AW19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199"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19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0.92307692307692313</v>
      </c>
      <c r="AZ19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19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199" s="23">
        <f>IF(OR(Tabel1[[#This Row],[Situatie tijdens meetmoment]]="wegwerkzaamheden",Tabel1[[#This Row],[Situatie tijdens meetmoment]]="niet bereikbaar")," ",IFERROR(Tabel1[[#This Row],[Totale bezetting]]/Tabel1[[#This Row],[Totale capaciteit]],IF( AND(Tabel1[[#This Row],[Totale bezetting]]&gt;0,Tabel1[[#This Row],[Totale capaciteit]]=0),"  ","   ")))</f>
        <v>1</v>
      </c>
      <c r="BC199" s="4"/>
      <c r="BN199"/>
      <c r="BQ199" s="4"/>
      <c r="BR199" s="11"/>
      <c r="BS199" s="1"/>
      <c r="BU199"/>
      <c r="CF199" s="4"/>
    </row>
    <row r="200" spans="1:84" x14ac:dyDescent="0.25">
      <c r="A200" s="1" t="s">
        <v>166</v>
      </c>
      <c r="B200" s="1" t="s">
        <v>305</v>
      </c>
      <c r="C200" s="1" t="s">
        <v>420</v>
      </c>
      <c r="D200" s="1" t="s">
        <v>331</v>
      </c>
      <c r="E200" s="40">
        <v>45521</v>
      </c>
      <c r="F200" s="37" t="s">
        <v>303</v>
      </c>
      <c r="G200" s="4">
        <v>13</v>
      </c>
      <c r="H200" s="4">
        <v>0</v>
      </c>
      <c r="I200" s="4">
        <v>0</v>
      </c>
      <c r="J200" s="4">
        <v>0</v>
      </c>
      <c r="K200" s="4">
        <v>0</v>
      </c>
      <c r="L200" s="4">
        <v>0</v>
      </c>
      <c r="M200" s="4">
        <v>0</v>
      </c>
      <c r="N200" s="4">
        <v>0</v>
      </c>
      <c r="O200" s="4">
        <v>0</v>
      </c>
      <c r="P200" s="4">
        <v>0</v>
      </c>
      <c r="Q200" s="4">
        <v>0</v>
      </c>
      <c r="R200" s="4">
        <v>0</v>
      </c>
      <c r="S200" s="4">
        <v>0</v>
      </c>
      <c r="T200" s="4">
        <v>0</v>
      </c>
      <c r="U200" s="4">
        <v>0</v>
      </c>
      <c r="V200" s="4">
        <v>0</v>
      </c>
      <c r="W200" s="4">
        <v>0</v>
      </c>
      <c r="X20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00" s="4">
        <f>Tabel1[[#This Row],[Totale openbare capaciteit]]+Tabel1[[#This Row],[Totale doelgroep capaciteit]]+Tabel1[[#This Row],[Cap - Informeel]]</f>
        <v>13</v>
      </c>
      <c r="Z200" s="29">
        <v>10</v>
      </c>
      <c r="AA200" s="30"/>
      <c r="AB200" s="30"/>
      <c r="AC200" s="30"/>
      <c r="AD200" s="30"/>
      <c r="AE200" s="30"/>
      <c r="AF200" s="30"/>
      <c r="AG200" s="30"/>
      <c r="AH200" s="4">
        <f>SUM(Tabel1[[#This Row],[Bez - Gehandicapten algemeen]:[Bez - Overig gereserveerd]])</f>
        <v>0</v>
      </c>
      <c r="AI200" s="30"/>
      <c r="AJ200" s="35"/>
      <c r="AK200" s="34">
        <v>1</v>
      </c>
      <c r="AL200" s="31" t="s">
        <v>391</v>
      </c>
      <c r="AM200" s="22">
        <f>SUM(Tabel1[[#This Row],[Bez - fout, canadees]:[Bez - fout, anders]])</f>
        <v>1</v>
      </c>
      <c r="AN200" s="29">
        <v>1</v>
      </c>
      <c r="AO200" s="29"/>
      <c r="AP200" s="30"/>
      <c r="AQ200" s="30" t="s">
        <v>397</v>
      </c>
      <c r="AR200" s="22">
        <f>SUM(Tabel1[[#This Row],[Bez - Obstakel, openbaar]:[Bez - Obstakel, doelgroep]])</f>
        <v>1</v>
      </c>
      <c r="AS200" s="28"/>
      <c r="AT200" s="28"/>
      <c r="AU200" s="1"/>
      <c r="AV200" s="13">
        <f>SUM(Tabel1[[#This Row],[Bez - doelgroep totaal]]+Tabel1[[#This Row],[Bez - Openbaar]]+Tabel1[[#This Row],[Bez - Foutparkeerders]]+Tabel1[[#This Row],[Bez - Obstakels]]+Tabel1[[#This Row],[Bez - Informeel]])</f>
        <v>12</v>
      </c>
      <c r="AW20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00"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0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0.84615384615384615</v>
      </c>
      <c r="AZ20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0.92307692307692313</v>
      </c>
      <c r="BA20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0.92307692307692313</v>
      </c>
      <c r="BB200" s="23">
        <f>IF(OR(Tabel1[[#This Row],[Situatie tijdens meetmoment]]="wegwerkzaamheden",Tabel1[[#This Row],[Situatie tijdens meetmoment]]="niet bereikbaar")," ",IFERROR(Tabel1[[#This Row],[Totale bezetting]]/Tabel1[[#This Row],[Totale capaciteit]],IF( AND(Tabel1[[#This Row],[Totale bezetting]]&gt;0,Tabel1[[#This Row],[Totale capaciteit]]=0),"  ","   ")))</f>
        <v>0.92307692307692313</v>
      </c>
      <c r="BC200" s="4"/>
      <c r="BN200"/>
      <c r="BQ200" s="4"/>
      <c r="BR200" s="11"/>
      <c r="BS200" s="1"/>
      <c r="BU200"/>
      <c r="CF200" s="4"/>
    </row>
    <row r="201" spans="1:84" x14ac:dyDescent="0.25">
      <c r="A201" s="1" t="s">
        <v>167</v>
      </c>
      <c r="B201" s="1" t="s">
        <v>305</v>
      </c>
      <c r="C201" s="1" t="s">
        <v>420</v>
      </c>
      <c r="D201" s="1" t="s">
        <v>341</v>
      </c>
      <c r="E201" s="40">
        <v>45518</v>
      </c>
      <c r="F201" s="37" t="s">
        <v>302</v>
      </c>
      <c r="G201" s="4">
        <v>0</v>
      </c>
      <c r="H201" s="4">
        <v>0</v>
      </c>
      <c r="I201" s="4">
        <v>0</v>
      </c>
      <c r="J201" s="4">
        <v>0</v>
      </c>
      <c r="K201" s="4">
        <v>0</v>
      </c>
      <c r="L201" s="4">
        <v>0</v>
      </c>
      <c r="M201" s="4">
        <v>0</v>
      </c>
      <c r="N201" s="4">
        <v>0</v>
      </c>
      <c r="O201" s="4">
        <v>0</v>
      </c>
      <c r="P201" s="4">
        <v>0</v>
      </c>
      <c r="Q201" s="4">
        <v>2</v>
      </c>
      <c r="R201" s="4">
        <v>0</v>
      </c>
      <c r="S201" s="4">
        <v>2</v>
      </c>
      <c r="T201" s="4">
        <v>0</v>
      </c>
      <c r="U201" s="4">
        <v>0</v>
      </c>
      <c r="V201" s="4">
        <v>0</v>
      </c>
      <c r="W201" s="4">
        <v>0</v>
      </c>
      <c r="X20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8</v>
      </c>
      <c r="Y201" s="4">
        <f>Tabel1[[#This Row],[Totale openbare capaciteit]]+Tabel1[[#This Row],[Totale doelgroep capaciteit]]+Tabel1[[#This Row],[Cap - Informeel]]</f>
        <v>0</v>
      </c>
      <c r="Z201" s="30"/>
      <c r="AA201" s="30"/>
      <c r="AB201" s="30"/>
      <c r="AC201" s="30"/>
      <c r="AD201" s="30"/>
      <c r="AE201" s="30"/>
      <c r="AF201" s="30"/>
      <c r="AG201" s="30"/>
      <c r="AH201" s="4">
        <f>SUM(Tabel1[[#This Row],[Bez - Gehandicapten algemeen]:[Bez - Overig gereserveerd]])</f>
        <v>0</v>
      </c>
      <c r="AI201" s="29">
        <v>7</v>
      </c>
      <c r="AJ201" s="35"/>
      <c r="AK201" s="35"/>
      <c r="AL201" s="31"/>
      <c r="AM201" s="22">
        <f>SUM(Tabel1[[#This Row],[Bez - fout, canadees]:[Bez - fout, anders]])</f>
        <v>0</v>
      </c>
      <c r="AN201" s="30"/>
      <c r="AO201" s="30"/>
      <c r="AP201" s="30"/>
      <c r="AQ201" s="30"/>
      <c r="AR201" s="22">
        <f>SUM(Tabel1[[#This Row],[Bez - Obstakel, openbaar]:[Bez - Obstakel, doelgroep]])</f>
        <v>0</v>
      </c>
      <c r="AS201" s="28"/>
      <c r="AT201" s="28"/>
      <c r="AU201" s="1"/>
      <c r="AV201" s="13">
        <f>SUM(Tabel1[[#This Row],[Bez - doelgroep totaal]]+Tabel1[[#This Row],[Bez - Openbaar]]+Tabel1[[#This Row],[Bez - Foutparkeerders]]+Tabel1[[#This Row],[Bez - Obstakels]]+Tabel1[[#This Row],[Bez - Informeel]])</f>
        <v>0</v>
      </c>
      <c r="AW20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01" s="8">
        <f>IF(OR(Tabel1[[#This Row],[Situatie tijdens meetmoment]]="wegwerkzaamheden",Tabel1[[#This Row],[Situatie tijdens meetmoment]]="niet bereikbaar")," ",IFERROR((Tabel1[[#This Row],[Bez - Privaat]])/Tabel1[[#This Row],[Cap - Privaat]],IF( AND((Tabel1[[#This Row],[Bez - Privaat]])&gt;0,Tabel1[[#This Row],[Cap - Privaat]]=0),"  ","   ")))</f>
        <v>0.875</v>
      </c>
      <c r="AY201"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01"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01"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01"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01" s="4"/>
      <c r="BN201"/>
      <c r="BQ201" s="4"/>
      <c r="BR201" s="11"/>
      <c r="BS201" s="1"/>
      <c r="BU201"/>
      <c r="CF201" s="4"/>
    </row>
    <row r="202" spans="1:84" x14ac:dyDescent="0.25">
      <c r="A202" s="1" t="s">
        <v>167</v>
      </c>
      <c r="B202" s="1" t="s">
        <v>305</v>
      </c>
      <c r="C202" s="1" t="s">
        <v>420</v>
      </c>
      <c r="D202" s="1" t="s">
        <v>341</v>
      </c>
      <c r="E202" s="40">
        <v>45521</v>
      </c>
      <c r="F202" s="37" t="s">
        <v>303</v>
      </c>
      <c r="G202" s="4">
        <v>0</v>
      </c>
      <c r="H202" s="4">
        <v>0</v>
      </c>
      <c r="I202" s="4">
        <v>0</v>
      </c>
      <c r="J202" s="4">
        <v>0</v>
      </c>
      <c r="K202" s="4">
        <v>0</v>
      </c>
      <c r="L202" s="4">
        <v>0</v>
      </c>
      <c r="M202" s="4">
        <v>0</v>
      </c>
      <c r="N202" s="4">
        <v>0</v>
      </c>
      <c r="O202" s="4">
        <v>0</v>
      </c>
      <c r="P202" s="4">
        <v>0</v>
      </c>
      <c r="Q202" s="4">
        <v>2</v>
      </c>
      <c r="R202" s="4">
        <v>0</v>
      </c>
      <c r="S202" s="4">
        <v>2</v>
      </c>
      <c r="T202" s="4">
        <v>0</v>
      </c>
      <c r="U202" s="4">
        <v>0</v>
      </c>
      <c r="V202" s="4">
        <v>0</v>
      </c>
      <c r="W202" s="4">
        <v>0</v>
      </c>
      <c r="X20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8</v>
      </c>
      <c r="Y202" s="4">
        <f>Tabel1[[#This Row],[Totale openbare capaciteit]]+Tabel1[[#This Row],[Totale doelgroep capaciteit]]+Tabel1[[#This Row],[Cap - Informeel]]</f>
        <v>0</v>
      </c>
      <c r="Z202" s="30"/>
      <c r="AA202" s="30"/>
      <c r="AB202" s="30"/>
      <c r="AC202" s="30"/>
      <c r="AD202" s="30"/>
      <c r="AE202" s="30"/>
      <c r="AF202" s="30"/>
      <c r="AG202" s="30"/>
      <c r="AH202" s="4">
        <f>SUM(Tabel1[[#This Row],[Bez - Gehandicapten algemeen]:[Bez - Overig gereserveerd]])</f>
        <v>0</v>
      </c>
      <c r="AI202" s="29">
        <v>5</v>
      </c>
      <c r="AJ202" s="35"/>
      <c r="AK202" s="35"/>
      <c r="AL202" s="31"/>
      <c r="AM202" s="22">
        <f>SUM(Tabel1[[#This Row],[Bez - fout, canadees]:[Bez - fout, anders]])</f>
        <v>0</v>
      </c>
      <c r="AN202" s="30"/>
      <c r="AO202" s="30"/>
      <c r="AP202" s="30"/>
      <c r="AQ202" s="30"/>
      <c r="AR202" s="22">
        <f>SUM(Tabel1[[#This Row],[Bez - Obstakel, openbaar]:[Bez - Obstakel, doelgroep]])</f>
        <v>0</v>
      </c>
      <c r="AS202" s="28"/>
      <c r="AT202" s="28"/>
      <c r="AU202" s="1"/>
      <c r="AV202" s="13">
        <f>SUM(Tabel1[[#This Row],[Bez - doelgroep totaal]]+Tabel1[[#This Row],[Bez - Openbaar]]+Tabel1[[#This Row],[Bez - Foutparkeerders]]+Tabel1[[#This Row],[Bez - Obstakels]]+Tabel1[[#This Row],[Bez - Informeel]])</f>
        <v>0</v>
      </c>
      <c r="AW20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02" s="8">
        <f>IF(OR(Tabel1[[#This Row],[Situatie tijdens meetmoment]]="wegwerkzaamheden",Tabel1[[#This Row],[Situatie tijdens meetmoment]]="niet bereikbaar")," ",IFERROR((Tabel1[[#This Row],[Bez - Privaat]])/Tabel1[[#This Row],[Cap - Privaat]],IF( AND((Tabel1[[#This Row],[Bez - Privaat]])&gt;0,Tabel1[[#This Row],[Cap - Privaat]]=0),"  ","   ")))</f>
        <v>0.625</v>
      </c>
      <c r="AY202"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02"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02"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02"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02" s="4"/>
      <c r="BN202"/>
      <c r="BQ202" s="4"/>
      <c r="BR202" s="11"/>
      <c r="BS202" s="1"/>
      <c r="BU202"/>
      <c r="CF202" s="4"/>
    </row>
    <row r="203" spans="1:84" x14ac:dyDescent="0.25">
      <c r="A203" s="1" t="s">
        <v>168</v>
      </c>
      <c r="B203" s="1" t="s">
        <v>305</v>
      </c>
      <c r="C203" s="1" t="s">
        <v>420</v>
      </c>
      <c r="D203" s="1" t="s">
        <v>331</v>
      </c>
      <c r="E203" s="40">
        <v>45518</v>
      </c>
      <c r="F203" s="37" t="s">
        <v>302</v>
      </c>
      <c r="G203" s="4">
        <v>0</v>
      </c>
      <c r="H203" s="4">
        <v>0</v>
      </c>
      <c r="I203" s="4">
        <v>0</v>
      </c>
      <c r="J203" s="4">
        <v>0</v>
      </c>
      <c r="K203" s="4">
        <v>0</v>
      </c>
      <c r="L203" s="4">
        <v>0</v>
      </c>
      <c r="M203" s="4">
        <v>0</v>
      </c>
      <c r="N203" s="4">
        <v>0</v>
      </c>
      <c r="O203" s="4">
        <v>0</v>
      </c>
      <c r="P203" s="4">
        <v>0</v>
      </c>
      <c r="Q203" s="4">
        <v>0</v>
      </c>
      <c r="R203" s="4">
        <v>0</v>
      </c>
      <c r="S203" s="4">
        <v>1</v>
      </c>
      <c r="T203" s="4">
        <v>1</v>
      </c>
      <c r="U203" s="4">
        <v>1</v>
      </c>
      <c r="V203" s="4">
        <v>0</v>
      </c>
      <c r="W203" s="4">
        <v>0</v>
      </c>
      <c r="X20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8</v>
      </c>
      <c r="Y203" s="4">
        <f>Tabel1[[#This Row],[Totale openbare capaciteit]]+Tabel1[[#This Row],[Totale doelgroep capaciteit]]+Tabel1[[#This Row],[Cap - Informeel]]</f>
        <v>0</v>
      </c>
      <c r="Z203" s="30"/>
      <c r="AA203" s="30"/>
      <c r="AB203" s="30"/>
      <c r="AC203" s="30"/>
      <c r="AD203" s="30"/>
      <c r="AE203" s="30"/>
      <c r="AF203" s="30"/>
      <c r="AG203" s="30"/>
      <c r="AH203" s="4">
        <f>SUM(Tabel1[[#This Row],[Bez - Gehandicapten algemeen]:[Bez - Overig gereserveerd]])</f>
        <v>0</v>
      </c>
      <c r="AI203" s="29">
        <v>4</v>
      </c>
      <c r="AJ203" s="35"/>
      <c r="AK203" s="35"/>
      <c r="AL203" s="31"/>
      <c r="AM203" s="22">
        <f>SUM(Tabel1[[#This Row],[Bez - fout, canadees]:[Bez - fout, anders]])</f>
        <v>0</v>
      </c>
      <c r="AN203" s="30"/>
      <c r="AO203" s="30"/>
      <c r="AP203" s="30"/>
      <c r="AQ203" s="30"/>
      <c r="AR203" s="22">
        <f>SUM(Tabel1[[#This Row],[Bez - Obstakel, openbaar]:[Bez - Obstakel, doelgroep]])</f>
        <v>0</v>
      </c>
      <c r="AS203" s="28"/>
      <c r="AT203" s="28"/>
      <c r="AU203" s="1"/>
      <c r="AV203" s="13">
        <f>SUM(Tabel1[[#This Row],[Bez - doelgroep totaal]]+Tabel1[[#This Row],[Bez - Openbaar]]+Tabel1[[#This Row],[Bez - Foutparkeerders]]+Tabel1[[#This Row],[Bez - Obstakels]]+Tabel1[[#This Row],[Bez - Informeel]])</f>
        <v>0</v>
      </c>
      <c r="AW20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03" s="8">
        <f>IF(OR(Tabel1[[#This Row],[Situatie tijdens meetmoment]]="wegwerkzaamheden",Tabel1[[#This Row],[Situatie tijdens meetmoment]]="niet bereikbaar")," ",IFERROR((Tabel1[[#This Row],[Bez - Privaat]])/Tabel1[[#This Row],[Cap - Privaat]],IF( AND((Tabel1[[#This Row],[Bez - Privaat]])&gt;0,Tabel1[[#This Row],[Cap - Privaat]]=0),"  ","   ")))</f>
        <v>0.5</v>
      </c>
      <c r="AY203"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03"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03"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03"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03" s="4"/>
      <c r="BN203"/>
      <c r="BQ203" s="4"/>
      <c r="BR203" s="11"/>
      <c r="BS203" s="1"/>
      <c r="BU203"/>
      <c r="CF203" s="4"/>
    </row>
    <row r="204" spans="1:84" x14ac:dyDescent="0.25">
      <c r="A204" s="1" t="s">
        <v>168</v>
      </c>
      <c r="B204" s="1" t="s">
        <v>305</v>
      </c>
      <c r="C204" s="1" t="s">
        <v>420</v>
      </c>
      <c r="D204" s="1" t="s">
        <v>331</v>
      </c>
      <c r="E204" s="40">
        <v>45521</v>
      </c>
      <c r="F204" s="37" t="s">
        <v>303</v>
      </c>
      <c r="G204" s="4">
        <v>0</v>
      </c>
      <c r="H204" s="4">
        <v>0</v>
      </c>
      <c r="I204" s="4">
        <v>0</v>
      </c>
      <c r="J204" s="4">
        <v>0</v>
      </c>
      <c r="K204" s="4">
        <v>0</v>
      </c>
      <c r="L204" s="4">
        <v>0</v>
      </c>
      <c r="M204" s="4">
        <v>0</v>
      </c>
      <c r="N204" s="4">
        <v>0</v>
      </c>
      <c r="O204" s="4">
        <v>0</v>
      </c>
      <c r="P204" s="4">
        <v>0</v>
      </c>
      <c r="Q204" s="4">
        <v>0</v>
      </c>
      <c r="R204" s="4">
        <v>0</v>
      </c>
      <c r="S204" s="4">
        <v>1</v>
      </c>
      <c r="T204" s="4">
        <v>1</v>
      </c>
      <c r="U204" s="4">
        <v>1</v>
      </c>
      <c r="V204" s="4">
        <v>0</v>
      </c>
      <c r="W204" s="4">
        <v>0</v>
      </c>
      <c r="X20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8</v>
      </c>
      <c r="Y204" s="4">
        <f>Tabel1[[#This Row],[Totale openbare capaciteit]]+Tabel1[[#This Row],[Totale doelgroep capaciteit]]+Tabel1[[#This Row],[Cap - Informeel]]</f>
        <v>0</v>
      </c>
      <c r="Z204" s="30"/>
      <c r="AA204" s="30"/>
      <c r="AB204" s="30"/>
      <c r="AC204" s="30"/>
      <c r="AD204" s="30"/>
      <c r="AE204" s="30"/>
      <c r="AF204" s="30"/>
      <c r="AG204" s="30"/>
      <c r="AH204" s="4">
        <f>SUM(Tabel1[[#This Row],[Bez - Gehandicapten algemeen]:[Bez - Overig gereserveerd]])</f>
        <v>0</v>
      </c>
      <c r="AI204" s="29">
        <v>3</v>
      </c>
      <c r="AJ204" s="35"/>
      <c r="AK204" s="35"/>
      <c r="AL204" s="31"/>
      <c r="AM204" s="22">
        <f>SUM(Tabel1[[#This Row],[Bez - fout, canadees]:[Bez - fout, anders]])</f>
        <v>0</v>
      </c>
      <c r="AN204" s="30"/>
      <c r="AO204" s="30"/>
      <c r="AP204" s="30"/>
      <c r="AQ204" s="30"/>
      <c r="AR204" s="22">
        <f>SUM(Tabel1[[#This Row],[Bez - Obstakel, openbaar]:[Bez - Obstakel, doelgroep]])</f>
        <v>0</v>
      </c>
      <c r="AS204" s="28"/>
      <c r="AT204" s="28"/>
      <c r="AU204" s="1"/>
      <c r="AV204" s="13">
        <f>SUM(Tabel1[[#This Row],[Bez - doelgroep totaal]]+Tabel1[[#This Row],[Bez - Openbaar]]+Tabel1[[#This Row],[Bez - Foutparkeerders]]+Tabel1[[#This Row],[Bez - Obstakels]]+Tabel1[[#This Row],[Bez - Informeel]])</f>
        <v>0</v>
      </c>
      <c r="AW20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04" s="8">
        <f>IF(OR(Tabel1[[#This Row],[Situatie tijdens meetmoment]]="wegwerkzaamheden",Tabel1[[#This Row],[Situatie tijdens meetmoment]]="niet bereikbaar")," ",IFERROR((Tabel1[[#This Row],[Bez - Privaat]])/Tabel1[[#This Row],[Cap - Privaat]],IF( AND((Tabel1[[#This Row],[Bez - Privaat]])&gt;0,Tabel1[[#This Row],[Cap - Privaat]]=0),"  ","   ")))</f>
        <v>0.375</v>
      </c>
      <c r="AY204"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04"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04"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04"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04" s="4"/>
      <c r="BN204"/>
      <c r="BQ204" s="4"/>
      <c r="BR204" s="11"/>
      <c r="BS204" s="1"/>
      <c r="BU204"/>
      <c r="CF204" s="4"/>
    </row>
    <row r="205" spans="1:84" x14ac:dyDescent="0.25">
      <c r="A205" s="1" t="s">
        <v>169</v>
      </c>
      <c r="B205" s="1" t="s">
        <v>305</v>
      </c>
      <c r="C205" s="1" t="s">
        <v>420</v>
      </c>
      <c r="D205" s="1" t="s">
        <v>346</v>
      </c>
      <c r="E205" s="40">
        <v>45518</v>
      </c>
      <c r="F205" s="37" t="s">
        <v>302</v>
      </c>
      <c r="G205" s="4">
        <v>25</v>
      </c>
      <c r="H205" s="4">
        <v>0</v>
      </c>
      <c r="I205" s="4">
        <v>0</v>
      </c>
      <c r="J205" s="4">
        <v>1</v>
      </c>
      <c r="K205" s="4">
        <v>0</v>
      </c>
      <c r="L205" s="4">
        <v>0</v>
      </c>
      <c r="M205" s="4">
        <v>0</v>
      </c>
      <c r="N205" s="4">
        <v>0</v>
      </c>
      <c r="O205" s="4">
        <v>1</v>
      </c>
      <c r="P205" s="4">
        <v>2</v>
      </c>
      <c r="Q205" s="4">
        <v>0</v>
      </c>
      <c r="R205" s="4">
        <v>0</v>
      </c>
      <c r="S205" s="4">
        <v>0</v>
      </c>
      <c r="T205" s="4">
        <v>0</v>
      </c>
      <c r="U205" s="4">
        <v>0</v>
      </c>
      <c r="V205" s="4">
        <v>0</v>
      </c>
      <c r="W205" s="4">
        <v>0</v>
      </c>
      <c r="X20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205" s="4">
        <f>Tabel1[[#This Row],[Totale openbare capaciteit]]+Tabel1[[#This Row],[Totale doelgroep capaciteit]]+Tabel1[[#This Row],[Cap - Informeel]]</f>
        <v>26</v>
      </c>
      <c r="Z205" s="29">
        <v>25</v>
      </c>
      <c r="AA205" s="29"/>
      <c r="AB205" s="30"/>
      <c r="AC205" s="29">
        <v>1</v>
      </c>
      <c r="AD205" s="30"/>
      <c r="AE205" s="30"/>
      <c r="AF205" s="30"/>
      <c r="AG205" s="30"/>
      <c r="AH205" s="4">
        <f>SUM(Tabel1[[#This Row],[Bez - Gehandicapten algemeen]:[Bez - Overig gereserveerd]])</f>
        <v>1</v>
      </c>
      <c r="AI205" s="29">
        <v>2</v>
      </c>
      <c r="AJ205" s="35"/>
      <c r="AK205" s="35">
        <v>6</v>
      </c>
      <c r="AL205" s="31" t="s">
        <v>388</v>
      </c>
      <c r="AM205" s="22">
        <f>SUM(Tabel1[[#This Row],[Bez - fout, canadees]:[Bez - fout, anders]])</f>
        <v>6</v>
      </c>
      <c r="AN205" s="30"/>
      <c r="AO205" s="30"/>
      <c r="AP205" s="30"/>
      <c r="AQ205" s="30"/>
      <c r="AR205" s="22">
        <f>SUM(Tabel1[[#This Row],[Bez - Obstakel, openbaar]:[Bez - Obstakel, doelgroep]])</f>
        <v>0</v>
      </c>
      <c r="AS205" s="28"/>
      <c r="AT205" s="28"/>
      <c r="AU205" s="1" t="s">
        <v>401</v>
      </c>
      <c r="AV205" s="13">
        <f>SUM(Tabel1[[#This Row],[Bez - doelgroep totaal]]+Tabel1[[#This Row],[Bez - Openbaar]]+Tabel1[[#This Row],[Bez - Foutparkeerders]]+Tabel1[[#This Row],[Bez - Obstakels]]+Tabel1[[#This Row],[Bez - Informeel]])</f>
        <v>32</v>
      </c>
      <c r="AW205"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1</v>
      </c>
      <c r="AX205" s="8">
        <f>IF(OR(Tabel1[[#This Row],[Situatie tijdens meetmoment]]="wegwerkzaamheden",Tabel1[[#This Row],[Situatie tijdens meetmoment]]="niet bereikbaar")," ",IFERROR((Tabel1[[#This Row],[Bez - Privaat]])/Tabel1[[#This Row],[Cap - Privaat]],IF( AND((Tabel1[[#This Row],[Bez - Privaat]])&gt;0,Tabel1[[#This Row],[Cap - Privaat]]=0),"  ","   ")))</f>
        <v>1</v>
      </c>
      <c r="AY20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20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1.24</v>
      </c>
      <c r="BA20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1.2307692307692308</v>
      </c>
      <c r="BB205" s="23">
        <f>IF(OR(Tabel1[[#This Row],[Situatie tijdens meetmoment]]="wegwerkzaamheden",Tabel1[[#This Row],[Situatie tijdens meetmoment]]="niet bereikbaar")," ",IFERROR(Tabel1[[#This Row],[Totale bezetting]]/Tabel1[[#This Row],[Totale capaciteit]],IF( AND(Tabel1[[#This Row],[Totale bezetting]]&gt;0,Tabel1[[#This Row],[Totale capaciteit]]=0),"  ","   ")))</f>
        <v>1.2307692307692308</v>
      </c>
      <c r="BC205" s="4"/>
      <c r="BN205"/>
      <c r="BQ205" s="4"/>
      <c r="BR205" s="11"/>
      <c r="BS205" s="1"/>
      <c r="BU205"/>
      <c r="CF205" s="4"/>
    </row>
    <row r="206" spans="1:84" x14ac:dyDescent="0.25">
      <c r="A206" s="1" t="s">
        <v>169</v>
      </c>
      <c r="B206" s="1" t="s">
        <v>305</v>
      </c>
      <c r="C206" s="1" t="s">
        <v>420</v>
      </c>
      <c r="D206" s="1" t="s">
        <v>346</v>
      </c>
      <c r="E206" s="40">
        <v>45521</v>
      </c>
      <c r="F206" s="37" t="s">
        <v>303</v>
      </c>
      <c r="G206" s="4">
        <v>25</v>
      </c>
      <c r="H206" s="4">
        <v>0</v>
      </c>
      <c r="I206" s="4">
        <v>0</v>
      </c>
      <c r="J206" s="4">
        <v>1</v>
      </c>
      <c r="K206" s="4">
        <v>0</v>
      </c>
      <c r="L206" s="4">
        <v>0</v>
      </c>
      <c r="M206" s="4">
        <v>0</v>
      </c>
      <c r="N206" s="4">
        <v>0</v>
      </c>
      <c r="O206" s="4">
        <v>1</v>
      </c>
      <c r="P206" s="4">
        <v>2</v>
      </c>
      <c r="Q206" s="4">
        <v>0</v>
      </c>
      <c r="R206" s="4">
        <v>0</v>
      </c>
      <c r="S206" s="4">
        <v>0</v>
      </c>
      <c r="T206" s="4">
        <v>0</v>
      </c>
      <c r="U206" s="4">
        <v>0</v>
      </c>
      <c r="V206" s="4">
        <v>0</v>
      </c>
      <c r="W206" s="4">
        <v>0</v>
      </c>
      <c r="X20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206" s="4">
        <f>Tabel1[[#This Row],[Totale openbare capaciteit]]+Tabel1[[#This Row],[Totale doelgroep capaciteit]]+Tabel1[[#This Row],[Cap - Informeel]]</f>
        <v>26</v>
      </c>
      <c r="Z206" s="29">
        <v>21</v>
      </c>
      <c r="AA206" s="30"/>
      <c r="AB206" s="30"/>
      <c r="AC206" s="29">
        <v>1</v>
      </c>
      <c r="AD206" s="30"/>
      <c r="AE206" s="30"/>
      <c r="AF206" s="30"/>
      <c r="AG206" s="30"/>
      <c r="AH206" s="4">
        <f>SUM(Tabel1[[#This Row],[Bez - Gehandicapten algemeen]:[Bez - Overig gereserveerd]])</f>
        <v>1</v>
      </c>
      <c r="AI206" s="30"/>
      <c r="AJ206" s="35"/>
      <c r="AK206" s="34">
        <v>4</v>
      </c>
      <c r="AL206" s="31" t="s">
        <v>388</v>
      </c>
      <c r="AM206" s="22">
        <f>SUM(Tabel1[[#This Row],[Bez - fout, canadees]:[Bez - fout, anders]])</f>
        <v>4</v>
      </c>
      <c r="AN206" s="29">
        <v>3</v>
      </c>
      <c r="AO206" s="29"/>
      <c r="AP206" s="30"/>
      <c r="AQ206" s="30" t="s">
        <v>392</v>
      </c>
      <c r="AR206" s="22">
        <f>SUM(Tabel1[[#This Row],[Bez - Obstakel, openbaar]:[Bez - Obstakel, doelgroep]])</f>
        <v>3</v>
      </c>
      <c r="AS206" s="28"/>
      <c r="AT206" s="28"/>
      <c r="AU206" s="1" t="s">
        <v>401</v>
      </c>
      <c r="AV206" s="13">
        <f>SUM(Tabel1[[#This Row],[Bez - doelgroep totaal]]+Tabel1[[#This Row],[Bez - Openbaar]]+Tabel1[[#This Row],[Bez - Foutparkeerders]]+Tabel1[[#This Row],[Bez - Obstakels]]+Tabel1[[#This Row],[Bez - Informeel]])</f>
        <v>29</v>
      </c>
      <c r="AW206"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1</v>
      </c>
      <c r="AX206" s="8">
        <f>IF(OR(Tabel1[[#This Row],[Situatie tijdens meetmoment]]="wegwerkzaamheden",Tabel1[[#This Row],[Situatie tijdens meetmoment]]="niet bereikbaar")," ",IFERROR((Tabel1[[#This Row],[Bez - Privaat]])/Tabel1[[#This Row],[Cap - Privaat]],IF( AND((Tabel1[[#This Row],[Bez - Privaat]])&gt;0,Tabel1[[#This Row],[Cap - Privaat]]=0),"  ","   ")))</f>
        <v>0</v>
      </c>
      <c r="AY20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0.96</v>
      </c>
      <c r="AZ20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1.1200000000000001</v>
      </c>
      <c r="BA20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1.1153846153846154</v>
      </c>
      <c r="BB206" s="23">
        <f>IF(OR(Tabel1[[#This Row],[Situatie tijdens meetmoment]]="wegwerkzaamheden",Tabel1[[#This Row],[Situatie tijdens meetmoment]]="niet bereikbaar")," ",IFERROR(Tabel1[[#This Row],[Totale bezetting]]/Tabel1[[#This Row],[Totale capaciteit]],IF( AND(Tabel1[[#This Row],[Totale bezetting]]&gt;0,Tabel1[[#This Row],[Totale capaciteit]]=0),"  ","   ")))</f>
        <v>1.1153846153846154</v>
      </c>
      <c r="BC206" s="4"/>
      <c r="BN206"/>
      <c r="BQ206" s="4"/>
      <c r="BR206" s="11"/>
      <c r="BS206" s="1"/>
      <c r="BU206"/>
      <c r="CF206" s="4"/>
    </row>
    <row r="207" spans="1:84" x14ac:dyDescent="0.25">
      <c r="A207" s="1" t="s">
        <v>170</v>
      </c>
      <c r="B207" s="1" t="s">
        <v>305</v>
      </c>
      <c r="C207" s="1" t="s">
        <v>420</v>
      </c>
      <c r="D207" s="1" t="s">
        <v>347</v>
      </c>
      <c r="E207" s="40">
        <v>45518</v>
      </c>
      <c r="F207" s="37" t="s">
        <v>302</v>
      </c>
      <c r="G207" s="4">
        <v>43</v>
      </c>
      <c r="H207" s="4">
        <v>0</v>
      </c>
      <c r="I207" s="4">
        <v>0</v>
      </c>
      <c r="J207" s="4">
        <v>1</v>
      </c>
      <c r="K207" s="4">
        <v>0</v>
      </c>
      <c r="L207" s="4">
        <v>0</v>
      </c>
      <c r="M207" s="4">
        <v>0</v>
      </c>
      <c r="N207" s="4">
        <v>0</v>
      </c>
      <c r="O207" s="4">
        <v>1</v>
      </c>
      <c r="P207" s="4">
        <v>6</v>
      </c>
      <c r="Q207" s="4">
        <v>4</v>
      </c>
      <c r="R207" s="4">
        <v>0</v>
      </c>
      <c r="S207" s="4">
        <v>0</v>
      </c>
      <c r="T207" s="4">
        <v>0</v>
      </c>
      <c r="U207" s="4">
        <v>0</v>
      </c>
      <c r="V207" s="4">
        <v>0</v>
      </c>
      <c r="W207" s="4">
        <v>0</v>
      </c>
      <c r="X20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14</v>
      </c>
      <c r="Y207" s="4">
        <f>Tabel1[[#This Row],[Totale openbare capaciteit]]+Tabel1[[#This Row],[Totale doelgroep capaciteit]]+Tabel1[[#This Row],[Cap - Informeel]]</f>
        <v>44</v>
      </c>
      <c r="Z207" s="29">
        <v>35</v>
      </c>
      <c r="AA207" s="30"/>
      <c r="AB207" s="30"/>
      <c r="AC207" s="29">
        <v>1</v>
      </c>
      <c r="AD207" s="30"/>
      <c r="AE207" s="30"/>
      <c r="AF207" s="30"/>
      <c r="AG207" s="30"/>
      <c r="AH207" s="4">
        <f>SUM(Tabel1[[#This Row],[Bez - Gehandicapten algemeen]:[Bez - Overig gereserveerd]])</f>
        <v>1</v>
      </c>
      <c r="AI207" s="29">
        <v>7</v>
      </c>
      <c r="AJ207" s="35"/>
      <c r="AK207" s="34">
        <v>2</v>
      </c>
      <c r="AL207" s="31" t="s">
        <v>392</v>
      </c>
      <c r="AM207" s="22">
        <f>SUM(Tabel1[[#This Row],[Bez - fout, canadees]:[Bez - fout, anders]])</f>
        <v>2</v>
      </c>
      <c r="AN207" s="30"/>
      <c r="AO207" s="30"/>
      <c r="AP207" s="30"/>
      <c r="AQ207" s="30"/>
      <c r="AR207" s="22">
        <f>SUM(Tabel1[[#This Row],[Bez - Obstakel, openbaar]:[Bez - Obstakel, doelgroep]])</f>
        <v>0</v>
      </c>
      <c r="AS207" s="28"/>
      <c r="AT207" s="28"/>
      <c r="AU207" s="1"/>
      <c r="AV207" s="13">
        <f>SUM(Tabel1[[#This Row],[Bez - doelgroep totaal]]+Tabel1[[#This Row],[Bez - Openbaar]]+Tabel1[[#This Row],[Bez - Foutparkeerders]]+Tabel1[[#This Row],[Bez - Obstakels]]+Tabel1[[#This Row],[Bez - Informeel]])</f>
        <v>38</v>
      </c>
      <c r="AW207"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1</v>
      </c>
      <c r="AX207" s="8">
        <f>IF(OR(Tabel1[[#This Row],[Situatie tijdens meetmoment]]="wegwerkzaamheden",Tabel1[[#This Row],[Situatie tijdens meetmoment]]="niet bereikbaar")," ",IFERROR((Tabel1[[#This Row],[Bez - Privaat]])/Tabel1[[#This Row],[Cap - Privaat]],IF( AND((Tabel1[[#This Row],[Bez - Privaat]])&gt;0,Tabel1[[#This Row],[Cap - Privaat]]=0),"  ","   ")))</f>
        <v>0.5</v>
      </c>
      <c r="AY20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0.81395348837209303</v>
      </c>
      <c r="AZ20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0.86046511627906974</v>
      </c>
      <c r="BA20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0.86363636363636365</v>
      </c>
      <c r="BB207" s="23">
        <f>IF(OR(Tabel1[[#This Row],[Situatie tijdens meetmoment]]="wegwerkzaamheden",Tabel1[[#This Row],[Situatie tijdens meetmoment]]="niet bereikbaar")," ",IFERROR(Tabel1[[#This Row],[Totale bezetting]]/Tabel1[[#This Row],[Totale capaciteit]],IF( AND(Tabel1[[#This Row],[Totale bezetting]]&gt;0,Tabel1[[#This Row],[Totale capaciteit]]=0),"  ","   ")))</f>
        <v>0.86363636363636365</v>
      </c>
      <c r="BC207" s="4"/>
      <c r="BN207"/>
      <c r="BQ207" s="4"/>
      <c r="BR207" s="11"/>
      <c r="BS207" s="1"/>
      <c r="BU207"/>
      <c r="CF207" s="4"/>
    </row>
    <row r="208" spans="1:84" x14ac:dyDescent="0.25">
      <c r="A208" s="1" t="s">
        <v>170</v>
      </c>
      <c r="B208" s="1" t="s">
        <v>305</v>
      </c>
      <c r="C208" s="1" t="s">
        <v>420</v>
      </c>
      <c r="D208" s="1" t="s">
        <v>347</v>
      </c>
      <c r="E208" s="40">
        <v>45521</v>
      </c>
      <c r="F208" s="37" t="s">
        <v>303</v>
      </c>
      <c r="G208" s="4">
        <v>43</v>
      </c>
      <c r="H208" s="4">
        <v>0</v>
      </c>
      <c r="I208" s="4">
        <v>0</v>
      </c>
      <c r="J208" s="4">
        <v>1</v>
      </c>
      <c r="K208" s="4">
        <v>0</v>
      </c>
      <c r="L208" s="4">
        <v>0</v>
      </c>
      <c r="M208" s="4">
        <v>0</v>
      </c>
      <c r="N208" s="4">
        <v>0</v>
      </c>
      <c r="O208" s="4">
        <v>1</v>
      </c>
      <c r="P208" s="4">
        <v>6</v>
      </c>
      <c r="Q208" s="4">
        <v>4</v>
      </c>
      <c r="R208" s="4">
        <v>0</v>
      </c>
      <c r="S208" s="4">
        <v>0</v>
      </c>
      <c r="T208" s="4">
        <v>0</v>
      </c>
      <c r="U208" s="4">
        <v>0</v>
      </c>
      <c r="V208" s="4">
        <v>0</v>
      </c>
      <c r="W208" s="4">
        <v>0</v>
      </c>
      <c r="X20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14</v>
      </c>
      <c r="Y208" s="4">
        <f>Tabel1[[#This Row],[Totale openbare capaciteit]]+Tabel1[[#This Row],[Totale doelgroep capaciteit]]+Tabel1[[#This Row],[Cap - Informeel]]</f>
        <v>44</v>
      </c>
      <c r="Z208" s="29">
        <v>34</v>
      </c>
      <c r="AA208" s="30"/>
      <c r="AB208" s="30"/>
      <c r="AC208" s="30"/>
      <c r="AD208" s="30"/>
      <c r="AE208" s="30"/>
      <c r="AF208" s="30"/>
      <c r="AG208" s="30"/>
      <c r="AH208" s="4">
        <f>SUM(Tabel1[[#This Row],[Bez - Gehandicapten algemeen]:[Bez - Overig gereserveerd]])</f>
        <v>0</v>
      </c>
      <c r="AI208" s="29">
        <v>7</v>
      </c>
      <c r="AJ208" s="35"/>
      <c r="AK208" s="34">
        <v>4</v>
      </c>
      <c r="AL208" s="31" t="s">
        <v>393</v>
      </c>
      <c r="AM208" s="22">
        <f>SUM(Tabel1[[#This Row],[Bez - fout, canadees]:[Bez - fout, anders]])</f>
        <v>4</v>
      </c>
      <c r="AN208" s="30"/>
      <c r="AO208" s="30"/>
      <c r="AP208" s="30"/>
      <c r="AQ208" s="30"/>
      <c r="AR208" s="22">
        <f>SUM(Tabel1[[#This Row],[Bez - Obstakel, openbaar]:[Bez - Obstakel, doelgroep]])</f>
        <v>0</v>
      </c>
      <c r="AS208" s="28"/>
      <c r="AT208" s="28"/>
      <c r="AU208" s="1"/>
      <c r="AV208" s="13">
        <f>SUM(Tabel1[[#This Row],[Bez - doelgroep totaal]]+Tabel1[[#This Row],[Bez - Openbaar]]+Tabel1[[#This Row],[Bez - Foutparkeerders]]+Tabel1[[#This Row],[Bez - Obstakels]]+Tabel1[[#This Row],[Bez - Informeel]])</f>
        <v>38</v>
      </c>
      <c r="AW208"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208" s="8">
        <f>IF(OR(Tabel1[[#This Row],[Situatie tijdens meetmoment]]="wegwerkzaamheden",Tabel1[[#This Row],[Situatie tijdens meetmoment]]="niet bereikbaar")," ",IFERROR((Tabel1[[#This Row],[Bez - Privaat]])/Tabel1[[#This Row],[Cap - Privaat]],IF( AND((Tabel1[[#This Row],[Bez - Privaat]])&gt;0,Tabel1[[#This Row],[Cap - Privaat]]=0),"  ","   ")))</f>
        <v>0.5</v>
      </c>
      <c r="AY20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0.79069767441860461</v>
      </c>
      <c r="AZ20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0.88372093023255816</v>
      </c>
      <c r="BA20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0.86363636363636365</v>
      </c>
      <c r="BB208" s="23">
        <f>IF(OR(Tabel1[[#This Row],[Situatie tijdens meetmoment]]="wegwerkzaamheden",Tabel1[[#This Row],[Situatie tijdens meetmoment]]="niet bereikbaar")," ",IFERROR(Tabel1[[#This Row],[Totale bezetting]]/Tabel1[[#This Row],[Totale capaciteit]],IF( AND(Tabel1[[#This Row],[Totale bezetting]]&gt;0,Tabel1[[#This Row],[Totale capaciteit]]=0),"  ","   ")))</f>
        <v>0.86363636363636365</v>
      </c>
      <c r="BC208" s="4"/>
      <c r="BN208"/>
      <c r="BQ208" s="4"/>
      <c r="BR208" s="11"/>
      <c r="BS208" s="1"/>
      <c r="BU208"/>
      <c r="CF208" s="4"/>
    </row>
    <row r="209" spans="1:84" x14ac:dyDescent="0.25">
      <c r="A209" s="1" t="s">
        <v>171</v>
      </c>
      <c r="B209" s="1" t="s">
        <v>305</v>
      </c>
      <c r="C209" s="1" t="s">
        <v>420</v>
      </c>
      <c r="D209" s="1" t="s">
        <v>340</v>
      </c>
      <c r="E209" s="40">
        <v>45518</v>
      </c>
      <c r="F209" s="37" t="s">
        <v>302</v>
      </c>
      <c r="G209" s="4">
        <v>0</v>
      </c>
      <c r="H209" s="4">
        <v>0</v>
      </c>
      <c r="I209" s="4">
        <v>0</v>
      </c>
      <c r="J209" s="4">
        <v>0</v>
      </c>
      <c r="K209" s="4">
        <v>0</v>
      </c>
      <c r="L209" s="4">
        <v>0</v>
      </c>
      <c r="M209" s="4">
        <v>0</v>
      </c>
      <c r="N209" s="4">
        <v>0</v>
      </c>
      <c r="O209" s="4">
        <v>0</v>
      </c>
      <c r="P209" s="4">
        <v>0</v>
      </c>
      <c r="Q209" s="4">
        <v>0</v>
      </c>
      <c r="R209" s="4">
        <v>0</v>
      </c>
      <c r="S209" s="4">
        <v>1</v>
      </c>
      <c r="T209" s="4">
        <v>0</v>
      </c>
      <c r="U209" s="4">
        <v>0</v>
      </c>
      <c r="V209" s="4">
        <v>0</v>
      </c>
      <c r="W209" s="4">
        <v>1</v>
      </c>
      <c r="X20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6</v>
      </c>
      <c r="Y209" s="4">
        <f>Tabel1[[#This Row],[Totale openbare capaciteit]]+Tabel1[[#This Row],[Totale doelgroep capaciteit]]+Tabel1[[#This Row],[Cap - Informeel]]</f>
        <v>0</v>
      </c>
      <c r="Z209" s="30"/>
      <c r="AA209" s="30"/>
      <c r="AB209" s="30"/>
      <c r="AC209" s="30"/>
      <c r="AD209" s="30"/>
      <c r="AE209" s="30"/>
      <c r="AF209" s="30"/>
      <c r="AG209" s="30"/>
      <c r="AH209" s="4">
        <f>SUM(Tabel1[[#This Row],[Bez - Gehandicapten algemeen]:[Bez - Overig gereserveerd]])</f>
        <v>0</v>
      </c>
      <c r="AI209" s="29">
        <v>3</v>
      </c>
      <c r="AJ209" s="35"/>
      <c r="AK209" s="35"/>
      <c r="AL209" s="31"/>
      <c r="AM209" s="22">
        <f>SUM(Tabel1[[#This Row],[Bez - fout, canadees]:[Bez - fout, anders]])</f>
        <v>0</v>
      </c>
      <c r="AN209" s="30"/>
      <c r="AO209" s="30"/>
      <c r="AP209" s="30"/>
      <c r="AQ209" s="30"/>
      <c r="AR209" s="22">
        <f>SUM(Tabel1[[#This Row],[Bez - Obstakel, openbaar]:[Bez - Obstakel, doelgroep]])</f>
        <v>0</v>
      </c>
      <c r="AS209" s="28"/>
      <c r="AT209" s="28"/>
      <c r="AU209" s="1"/>
      <c r="AV209" s="13">
        <f>SUM(Tabel1[[#This Row],[Bez - doelgroep totaal]]+Tabel1[[#This Row],[Bez - Openbaar]]+Tabel1[[#This Row],[Bez - Foutparkeerders]]+Tabel1[[#This Row],[Bez - Obstakels]]+Tabel1[[#This Row],[Bez - Informeel]])</f>
        <v>0</v>
      </c>
      <c r="AW20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09" s="8">
        <f>IF(OR(Tabel1[[#This Row],[Situatie tijdens meetmoment]]="wegwerkzaamheden",Tabel1[[#This Row],[Situatie tijdens meetmoment]]="niet bereikbaar")," ",IFERROR((Tabel1[[#This Row],[Bez - Privaat]])/Tabel1[[#This Row],[Cap - Privaat]],IF( AND((Tabel1[[#This Row],[Bez - Privaat]])&gt;0,Tabel1[[#This Row],[Cap - Privaat]]=0),"  ","   ")))</f>
        <v>0.5</v>
      </c>
      <c r="AY209"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09"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09"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09"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09" s="4"/>
      <c r="BN209"/>
      <c r="BQ209" s="4"/>
      <c r="BR209" s="11"/>
      <c r="BS209" s="1"/>
      <c r="BU209"/>
      <c r="CF209" s="4"/>
    </row>
    <row r="210" spans="1:84" x14ac:dyDescent="0.25">
      <c r="A210" s="1" t="s">
        <v>171</v>
      </c>
      <c r="B210" s="1" t="s">
        <v>305</v>
      </c>
      <c r="C210" s="1" t="s">
        <v>420</v>
      </c>
      <c r="D210" s="1" t="s">
        <v>340</v>
      </c>
      <c r="E210" s="40">
        <v>45521</v>
      </c>
      <c r="F210" s="37" t="s">
        <v>303</v>
      </c>
      <c r="G210" s="4">
        <v>0</v>
      </c>
      <c r="H210" s="4">
        <v>0</v>
      </c>
      <c r="I210" s="4">
        <v>0</v>
      </c>
      <c r="J210" s="4">
        <v>0</v>
      </c>
      <c r="K210" s="4">
        <v>0</v>
      </c>
      <c r="L210" s="4">
        <v>0</v>
      </c>
      <c r="M210" s="4">
        <v>0</v>
      </c>
      <c r="N210" s="4">
        <v>0</v>
      </c>
      <c r="O210" s="4">
        <v>0</v>
      </c>
      <c r="P210" s="4">
        <v>0</v>
      </c>
      <c r="Q210" s="4">
        <v>0</v>
      </c>
      <c r="R210" s="4">
        <v>0</v>
      </c>
      <c r="S210" s="4">
        <v>1</v>
      </c>
      <c r="T210" s="4">
        <v>0</v>
      </c>
      <c r="U210" s="4">
        <v>0</v>
      </c>
      <c r="V210" s="4">
        <v>0</v>
      </c>
      <c r="W210" s="4">
        <v>1</v>
      </c>
      <c r="X21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6</v>
      </c>
      <c r="Y210" s="4">
        <f>Tabel1[[#This Row],[Totale openbare capaciteit]]+Tabel1[[#This Row],[Totale doelgroep capaciteit]]+Tabel1[[#This Row],[Cap - Informeel]]</f>
        <v>0</v>
      </c>
      <c r="Z210" s="30"/>
      <c r="AA210" s="30"/>
      <c r="AB210" s="30"/>
      <c r="AC210" s="30"/>
      <c r="AD210" s="30"/>
      <c r="AE210" s="30"/>
      <c r="AF210" s="30"/>
      <c r="AG210" s="30"/>
      <c r="AH210" s="4">
        <f>SUM(Tabel1[[#This Row],[Bez - Gehandicapten algemeen]:[Bez - Overig gereserveerd]])</f>
        <v>0</v>
      </c>
      <c r="AI210" s="29">
        <v>2</v>
      </c>
      <c r="AJ210" s="35"/>
      <c r="AK210" s="35"/>
      <c r="AL210" s="31"/>
      <c r="AM210" s="22">
        <f>SUM(Tabel1[[#This Row],[Bez - fout, canadees]:[Bez - fout, anders]])</f>
        <v>0</v>
      </c>
      <c r="AN210" s="30"/>
      <c r="AO210" s="30"/>
      <c r="AP210" s="30"/>
      <c r="AQ210" s="30"/>
      <c r="AR210" s="22">
        <f>SUM(Tabel1[[#This Row],[Bez - Obstakel, openbaar]:[Bez - Obstakel, doelgroep]])</f>
        <v>0</v>
      </c>
      <c r="AS210" s="28"/>
      <c r="AT210" s="28"/>
      <c r="AU210" s="1"/>
      <c r="AV210" s="13">
        <f>SUM(Tabel1[[#This Row],[Bez - doelgroep totaal]]+Tabel1[[#This Row],[Bez - Openbaar]]+Tabel1[[#This Row],[Bez - Foutparkeerders]]+Tabel1[[#This Row],[Bez - Obstakels]]+Tabel1[[#This Row],[Bez - Informeel]])</f>
        <v>0</v>
      </c>
      <c r="AW21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10" s="8">
        <f>IF(OR(Tabel1[[#This Row],[Situatie tijdens meetmoment]]="wegwerkzaamheden",Tabel1[[#This Row],[Situatie tijdens meetmoment]]="niet bereikbaar")," ",IFERROR((Tabel1[[#This Row],[Bez - Privaat]])/Tabel1[[#This Row],[Cap - Privaat]],IF( AND((Tabel1[[#This Row],[Bez - Privaat]])&gt;0,Tabel1[[#This Row],[Cap - Privaat]]=0),"  ","   ")))</f>
        <v>0.33333333333333331</v>
      </c>
      <c r="AY210"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10"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10"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10"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10" s="4"/>
      <c r="BN210"/>
      <c r="BQ210" s="4"/>
      <c r="BR210" s="11"/>
      <c r="BS210" s="1"/>
      <c r="BU210"/>
      <c r="CF210" s="4"/>
    </row>
    <row r="211" spans="1:84" x14ac:dyDescent="0.25">
      <c r="A211" s="1" t="s">
        <v>172</v>
      </c>
      <c r="B211" s="1" t="s">
        <v>305</v>
      </c>
      <c r="C211" s="1" t="s">
        <v>420</v>
      </c>
      <c r="D211" s="1" t="s">
        <v>348</v>
      </c>
      <c r="E211" s="40">
        <v>45518</v>
      </c>
      <c r="F211" s="37" t="s">
        <v>302</v>
      </c>
      <c r="G211" s="4">
        <v>0</v>
      </c>
      <c r="H211" s="4">
        <v>0</v>
      </c>
      <c r="I211" s="4">
        <v>0</v>
      </c>
      <c r="J211" s="4">
        <v>0</v>
      </c>
      <c r="K211" s="4">
        <v>0</v>
      </c>
      <c r="L211" s="4">
        <v>0</v>
      </c>
      <c r="M211" s="4">
        <v>0</v>
      </c>
      <c r="N211" s="4">
        <v>0</v>
      </c>
      <c r="O211" s="4">
        <v>0</v>
      </c>
      <c r="P211" s="4">
        <v>0</v>
      </c>
      <c r="Q211" s="4">
        <v>0</v>
      </c>
      <c r="R211" s="4">
        <v>0</v>
      </c>
      <c r="S211" s="4">
        <v>0</v>
      </c>
      <c r="T211" s="4">
        <v>0</v>
      </c>
      <c r="U211" s="4">
        <v>0</v>
      </c>
      <c r="V211" s="4">
        <v>0</v>
      </c>
      <c r="W211" s="4">
        <v>0</v>
      </c>
      <c r="X21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11" s="4">
        <f>Tabel1[[#This Row],[Totale openbare capaciteit]]+Tabel1[[#This Row],[Totale doelgroep capaciteit]]+Tabel1[[#This Row],[Cap - Informeel]]</f>
        <v>0</v>
      </c>
      <c r="Z211" s="30"/>
      <c r="AA211" s="30"/>
      <c r="AB211" s="30"/>
      <c r="AC211" s="30"/>
      <c r="AD211" s="30"/>
      <c r="AE211" s="30"/>
      <c r="AF211" s="30"/>
      <c r="AG211" s="30"/>
      <c r="AH211" s="4">
        <f>SUM(Tabel1[[#This Row],[Bez - Gehandicapten algemeen]:[Bez - Overig gereserveerd]])</f>
        <v>0</v>
      </c>
      <c r="AI211" s="30"/>
      <c r="AJ211" s="35"/>
      <c r="AK211" s="35"/>
      <c r="AL211" s="31"/>
      <c r="AM211" s="22">
        <f>SUM(Tabel1[[#This Row],[Bez - fout, canadees]:[Bez - fout, anders]])</f>
        <v>0</v>
      </c>
      <c r="AN211" s="30"/>
      <c r="AO211" s="30"/>
      <c r="AP211" s="30"/>
      <c r="AQ211" s="30"/>
      <c r="AR211" s="22">
        <f>SUM(Tabel1[[#This Row],[Bez - Obstakel, openbaar]:[Bez - Obstakel, doelgroep]])</f>
        <v>0</v>
      </c>
      <c r="AS211" s="28"/>
      <c r="AT211" s="28"/>
      <c r="AU211" s="1"/>
      <c r="AV211" s="13">
        <f>SUM(Tabel1[[#This Row],[Bez - doelgroep totaal]]+Tabel1[[#This Row],[Bez - Openbaar]]+Tabel1[[#This Row],[Bez - Foutparkeerders]]+Tabel1[[#This Row],[Bez - Obstakels]]+Tabel1[[#This Row],[Bez - Informeel]])</f>
        <v>0</v>
      </c>
      <c r="AW21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11"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11"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11"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11"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11"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11" s="4"/>
      <c r="BN211"/>
      <c r="BQ211" s="4"/>
      <c r="BR211" s="11"/>
      <c r="BS211" s="1"/>
      <c r="BU211"/>
      <c r="CF211" s="4"/>
    </row>
    <row r="212" spans="1:84" x14ac:dyDescent="0.25">
      <c r="A212" s="1" t="s">
        <v>172</v>
      </c>
      <c r="B212" s="1" t="s">
        <v>305</v>
      </c>
      <c r="C212" s="1" t="s">
        <v>420</v>
      </c>
      <c r="D212" s="1" t="s">
        <v>348</v>
      </c>
      <c r="E212" s="40">
        <v>45521</v>
      </c>
      <c r="F212" s="37" t="s">
        <v>303</v>
      </c>
      <c r="G212" s="4">
        <v>0</v>
      </c>
      <c r="H212" s="4">
        <v>0</v>
      </c>
      <c r="I212" s="4">
        <v>0</v>
      </c>
      <c r="J212" s="4">
        <v>0</v>
      </c>
      <c r="K212" s="4">
        <v>0</v>
      </c>
      <c r="L212" s="4">
        <v>0</v>
      </c>
      <c r="M212" s="4">
        <v>0</v>
      </c>
      <c r="N212" s="4">
        <v>0</v>
      </c>
      <c r="O212" s="4">
        <v>0</v>
      </c>
      <c r="P212" s="4">
        <v>0</v>
      </c>
      <c r="Q212" s="4">
        <v>0</v>
      </c>
      <c r="R212" s="4">
        <v>0</v>
      </c>
      <c r="S212" s="4">
        <v>0</v>
      </c>
      <c r="T212" s="4">
        <v>0</v>
      </c>
      <c r="U212" s="4">
        <v>0</v>
      </c>
      <c r="V212" s="4">
        <v>0</v>
      </c>
      <c r="W212" s="4">
        <v>0</v>
      </c>
      <c r="X21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12" s="4">
        <f>Tabel1[[#This Row],[Totale openbare capaciteit]]+Tabel1[[#This Row],[Totale doelgroep capaciteit]]+Tabel1[[#This Row],[Cap - Informeel]]</f>
        <v>0</v>
      </c>
      <c r="Z212" s="30"/>
      <c r="AA212" s="30"/>
      <c r="AB212" s="30"/>
      <c r="AC212" s="30"/>
      <c r="AD212" s="30"/>
      <c r="AE212" s="30"/>
      <c r="AF212" s="30"/>
      <c r="AG212" s="30"/>
      <c r="AH212" s="4">
        <f>SUM(Tabel1[[#This Row],[Bez - Gehandicapten algemeen]:[Bez - Overig gereserveerd]])</f>
        <v>0</v>
      </c>
      <c r="AI212" s="30"/>
      <c r="AJ212" s="35"/>
      <c r="AK212" s="35"/>
      <c r="AL212" s="31"/>
      <c r="AM212" s="22">
        <f>SUM(Tabel1[[#This Row],[Bez - fout, canadees]:[Bez - fout, anders]])</f>
        <v>0</v>
      </c>
      <c r="AN212" s="30"/>
      <c r="AO212" s="30"/>
      <c r="AP212" s="30"/>
      <c r="AQ212" s="30"/>
      <c r="AR212" s="22">
        <f>SUM(Tabel1[[#This Row],[Bez - Obstakel, openbaar]:[Bez - Obstakel, doelgroep]])</f>
        <v>0</v>
      </c>
      <c r="AS212" s="28"/>
      <c r="AT212" s="28"/>
      <c r="AU212" s="1"/>
      <c r="AV212" s="13">
        <f>SUM(Tabel1[[#This Row],[Bez - doelgroep totaal]]+Tabel1[[#This Row],[Bez - Openbaar]]+Tabel1[[#This Row],[Bez - Foutparkeerders]]+Tabel1[[#This Row],[Bez - Obstakels]]+Tabel1[[#This Row],[Bez - Informeel]])</f>
        <v>0</v>
      </c>
      <c r="AW21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1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12"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12"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12"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12"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12" s="4"/>
      <c r="BN212"/>
      <c r="BQ212" s="4"/>
      <c r="BR212" s="11"/>
      <c r="BS212" s="1"/>
      <c r="BU212"/>
      <c r="CF212" s="4"/>
    </row>
    <row r="213" spans="1:84" x14ac:dyDescent="0.25">
      <c r="A213" s="1" t="s">
        <v>173</v>
      </c>
      <c r="B213" s="1" t="s">
        <v>305</v>
      </c>
      <c r="C213" s="1" t="s">
        <v>420</v>
      </c>
      <c r="D213" s="1" t="s">
        <v>336</v>
      </c>
      <c r="E213" s="40">
        <v>45518</v>
      </c>
      <c r="F213" s="37" t="s">
        <v>302</v>
      </c>
      <c r="G213" s="4">
        <v>0</v>
      </c>
      <c r="H213" s="4">
        <v>7</v>
      </c>
      <c r="I213" s="4">
        <v>0</v>
      </c>
      <c r="J213" s="4">
        <v>0</v>
      </c>
      <c r="K213" s="4">
        <v>0</v>
      </c>
      <c r="L213" s="4">
        <v>0</v>
      </c>
      <c r="M213" s="4">
        <v>0</v>
      </c>
      <c r="N213" s="4">
        <v>0</v>
      </c>
      <c r="O213" s="4">
        <v>0</v>
      </c>
      <c r="P213" s="4">
        <v>0</v>
      </c>
      <c r="Q213" s="4">
        <v>0</v>
      </c>
      <c r="R213" s="4">
        <v>2</v>
      </c>
      <c r="S213" s="4">
        <v>0</v>
      </c>
      <c r="T213" s="4">
        <v>0</v>
      </c>
      <c r="U213" s="4">
        <v>0</v>
      </c>
      <c r="V213" s="4">
        <v>0</v>
      </c>
      <c r="W213" s="4">
        <v>0</v>
      </c>
      <c r="X21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213" s="4">
        <f>Tabel1[[#This Row],[Totale openbare capaciteit]]+Tabel1[[#This Row],[Totale doelgroep capaciteit]]+Tabel1[[#This Row],[Cap - Informeel]]</f>
        <v>7</v>
      </c>
      <c r="Z213" s="30"/>
      <c r="AA213" s="29">
        <v>4</v>
      </c>
      <c r="AB213" s="30"/>
      <c r="AC213" s="30"/>
      <c r="AD213" s="30"/>
      <c r="AE213" s="30"/>
      <c r="AF213" s="30"/>
      <c r="AG213" s="30"/>
      <c r="AH213" s="4">
        <f>SUM(Tabel1[[#This Row],[Bez - Gehandicapten algemeen]:[Bez - Overig gereserveerd]])</f>
        <v>0</v>
      </c>
      <c r="AI213" s="29">
        <v>2</v>
      </c>
      <c r="AJ213" s="35"/>
      <c r="AK213" s="35"/>
      <c r="AL213" s="31"/>
      <c r="AM213" s="22">
        <f>SUM(Tabel1[[#This Row],[Bez - fout, canadees]:[Bez - fout, anders]])</f>
        <v>0</v>
      </c>
      <c r="AN213" s="30"/>
      <c r="AO213" s="30"/>
      <c r="AP213" s="30"/>
      <c r="AQ213" s="30"/>
      <c r="AR213" s="22">
        <f>SUM(Tabel1[[#This Row],[Bez - Obstakel, openbaar]:[Bez - Obstakel, doelgroep]])</f>
        <v>0</v>
      </c>
      <c r="AS213" s="28"/>
      <c r="AT213" s="28"/>
      <c r="AU213" s="1"/>
      <c r="AV213" s="13">
        <f>SUM(Tabel1[[#This Row],[Bez - doelgroep totaal]]+Tabel1[[#This Row],[Bez - Openbaar]]+Tabel1[[#This Row],[Bez - Foutparkeerders]]+Tabel1[[#This Row],[Bez - Obstakels]]+Tabel1[[#This Row],[Bez - Informeel]])</f>
        <v>4</v>
      </c>
      <c r="AW21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13" s="8">
        <f>IF(OR(Tabel1[[#This Row],[Situatie tijdens meetmoment]]="wegwerkzaamheden",Tabel1[[#This Row],[Situatie tijdens meetmoment]]="niet bereikbaar")," ",IFERROR((Tabel1[[#This Row],[Bez - Privaat]])/Tabel1[[#This Row],[Cap - Privaat]],IF( AND((Tabel1[[#This Row],[Bez - Privaat]])&gt;0,Tabel1[[#This Row],[Cap - Privaat]]=0),"  ","   ")))</f>
        <v>1</v>
      </c>
      <c r="AY213"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13"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13"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13" s="23">
        <f>IF(OR(Tabel1[[#This Row],[Situatie tijdens meetmoment]]="wegwerkzaamheden",Tabel1[[#This Row],[Situatie tijdens meetmoment]]="niet bereikbaar")," ",IFERROR(Tabel1[[#This Row],[Totale bezetting]]/Tabel1[[#This Row],[Totale capaciteit]],IF( AND(Tabel1[[#This Row],[Totale bezetting]]&gt;0,Tabel1[[#This Row],[Totale capaciteit]]=0),"  ","   ")))</f>
        <v>0.5714285714285714</v>
      </c>
      <c r="BC213" s="4"/>
      <c r="BN213"/>
      <c r="BQ213" s="4"/>
      <c r="BR213" s="11"/>
      <c r="BS213" s="1"/>
      <c r="BU213"/>
      <c r="CF213" s="4"/>
    </row>
    <row r="214" spans="1:84" x14ac:dyDescent="0.25">
      <c r="A214" s="1" t="s">
        <v>173</v>
      </c>
      <c r="B214" s="1" t="s">
        <v>305</v>
      </c>
      <c r="C214" s="1" t="s">
        <v>420</v>
      </c>
      <c r="D214" s="1" t="s">
        <v>336</v>
      </c>
      <c r="E214" s="40">
        <v>45521</v>
      </c>
      <c r="F214" s="37" t="s">
        <v>303</v>
      </c>
      <c r="G214" s="4">
        <v>0</v>
      </c>
      <c r="H214" s="4">
        <v>7</v>
      </c>
      <c r="I214" s="4">
        <v>0</v>
      </c>
      <c r="J214" s="4">
        <v>0</v>
      </c>
      <c r="K214" s="4">
        <v>0</v>
      </c>
      <c r="L214" s="4">
        <v>0</v>
      </c>
      <c r="M214" s="4">
        <v>0</v>
      </c>
      <c r="N214" s="4">
        <v>0</v>
      </c>
      <c r="O214" s="4">
        <v>0</v>
      </c>
      <c r="P214" s="4">
        <v>0</v>
      </c>
      <c r="Q214" s="4">
        <v>0</v>
      </c>
      <c r="R214" s="4">
        <v>2</v>
      </c>
      <c r="S214" s="4">
        <v>0</v>
      </c>
      <c r="T214" s="4">
        <v>0</v>
      </c>
      <c r="U214" s="4">
        <v>0</v>
      </c>
      <c r="V214" s="4">
        <v>0</v>
      </c>
      <c r="W214" s="4">
        <v>0</v>
      </c>
      <c r="X21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214" s="4">
        <f>Tabel1[[#This Row],[Totale openbare capaciteit]]+Tabel1[[#This Row],[Totale doelgroep capaciteit]]+Tabel1[[#This Row],[Cap - Informeel]]</f>
        <v>7</v>
      </c>
      <c r="Z214" s="29"/>
      <c r="AA214" s="30">
        <v>2</v>
      </c>
      <c r="AB214" s="30"/>
      <c r="AC214" s="30"/>
      <c r="AD214" s="30"/>
      <c r="AE214" s="30"/>
      <c r="AF214" s="30"/>
      <c r="AG214" s="30"/>
      <c r="AH214" s="4">
        <f>SUM(Tabel1[[#This Row],[Bez - Gehandicapten algemeen]:[Bez - Overig gereserveerd]])</f>
        <v>0</v>
      </c>
      <c r="AI214" s="29">
        <v>2</v>
      </c>
      <c r="AJ214" s="35"/>
      <c r="AK214" s="35"/>
      <c r="AL214" s="31"/>
      <c r="AM214" s="22">
        <f>SUM(Tabel1[[#This Row],[Bez - fout, canadees]:[Bez - fout, anders]])</f>
        <v>0</v>
      </c>
      <c r="AN214" s="29"/>
      <c r="AO214" s="29"/>
      <c r="AP214" s="30"/>
      <c r="AQ214" s="30"/>
      <c r="AR214" s="22">
        <f>SUM(Tabel1[[#This Row],[Bez - Obstakel, openbaar]:[Bez - Obstakel, doelgroep]])</f>
        <v>0</v>
      </c>
      <c r="AS214" s="28"/>
      <c r="AT214" s="28"/>
      <c r="AU214" s="1"/>
      <c r="AV214" s="13">
        <f>SUM(Tabel1[[#This Row],[Bez - doelgroep totaal]]+Tabel1[[#This Row],[Bez - Openbaar]]+Tabel1[[#This Row],[Bez - Foutparkeerders]]+Tabel1[[#This Row],[Bez - Obstakels]]+Tabel1[[#This Row],[Bez - Informeel]])</f>
        <v>2</v>
      </c>
      <c r="AW21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14" s="8">
        <f>IF(OR(Tabel1[[#This Row],[Situatie tijdens meetmoment]]="wegwerkzaamheden",Tabel1[[#This Row],[Situatie tijdens meetmoment]]="niet bereikbaar")," ",IFERROR((Tabel1[[#This Row],[Bez - Privaat]])/Tabel1[[#This Row],[Cap - Privaat]],IF( AND((Tabel1[[#This Row],[Bez - Privaat]])&gt;0,Tabel1[[#This Row],[Cap - Privaat]]=0),"  ","   ")))</f>
        <v>1</v>
      </c>
      <c r="AY214"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14"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14"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14" s="23">
        <f>IF(OR(Tabel1[[#This Row],[Situatie tijdens meetmoment]]="wegwerkzaamheden",Tabel1[[#This Row],[Situatie tijdens meetmoment]]="niet bereikbaar")," ",IFERROR(Tabel1[[#This Row],[Totale bezetting]]/Tabel1[[#This Row],[Totale capaciteit]],IF( AND(Tabel1[[#This Row],[Totale bezetting]]&gt;0,Tabel1[[#This Row],[Totale capaciteit]]=0),"  ","   ")))</f>
        <v>0.2857142857142857</v>
      </c>
      <c r="BC214" s="4"/>
      <c r="BN214"/>
      <c r="BQ214" s="4"/>
      <c r="BR214" s="11"/>
      <c r="BS214" s="1"/>
      <c r="BU214"/>
      <c r="CF214" s="4"/>
    </row>
    <row r="215" spans="1:84" x14ac:dyDescent="0.25">
      <c r="A215" s="1" t="s">
        <v>174</v>
      </c>
      <c r="B215" s="1" t="s">
        <v>305</v>
      </c>
      <c r="C215" s="1" t="s">
        <v>420</v>
      </c>
      <c r="D215" s="1" t="s">
        <v>349</v>
      </c>
      <c r="E215" s="40">
        <v>45518</v>
      </c>
      <c r="F215" s="37" t="s">
        <v>302</v>
      </c>
      <c r="G215" s="4">
        <v>0</v>
      </c>
      <c r="H215" s="4">
        <v>0</v>
      </c>
      <c r="I215" s="4">
        <v>0</v>
      </c>
      <c r="J215" s="4">
        <v>0</v>
      </c>
      <c r="K215" s="4">
        <v>0</v>
      </c>
      <c r="L215" s="4">
        <v>0</v>
      </c>
      <c r="M215" s="4">
        <v>0</v>
      </c>
      <c r="N215" s="4">
        <v>0</v>
      </c>
      <c r="O215" s="4">
        <v>0</v>
      </c>
      <c r="P215" s="4">
        <v>1</v>
      </c>
      <c r="Q215" s="4">
        <v>0</v>
      </c>
      <c r="R215" s="4">
        <v>1</v>
      </c>
      <c r="S215" s="4">
        <v>0</v>
      </c>
      <c r="T215" s="4">
        <v>2</v>
      </c>
      <c r="U215" s="4">
        <v>0</v>
      </c>
      <c r="V215" s="4">
        <v>2</v>
      </c>
      <c r="W215" s="4">
        <v>0</v>
      </c>
      <c r="X21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10</v>
      </c>
      <c r="Y215" s="4">
        <f>Tabel1[[#This Row],[Totale openbare capaciteit]]+Tabel1[[#This Row],[Totale doelgroep capaciteit]]+Tabel1[[#This Row],[Cap - Informeel]]</f>
        <v>0</v>
      </c>
      <c r="Z215" s="30"/>
      <c r="AA215" s="29"/>
      <c r="AB215" s="30"/>
      <c r="AC215" s="30"/>
      <c r="AD215" s="30"/>
      <c r="AE215" s="30"/>
      <c r="AF215" s="30"/>
      <c r="AG215" s="30"/>
      <c r="AH215" s="4">
        <f>SUM(Tabel1[[#This Row],[Bez - Gehandicapten algemeen]:[Bez - Overig gereserveerd]])</f>
        <v>0</v>
      </c>
      <c r="AI215" s="29">
        <v>4</v>
      </c>
      <c r="AJ215" s="34">
        <v>2</v>
      </c>
      <c r="AK215" s="35"/>
      <c r="AL215" s="31"/>
      <c r="AM215" s="22">
        <f>SUM(Tabel1[[#This Row],[Bez - fout, canadees]:[Bez - fout, anders]])</f>
        <v>2</v>
      </c>
      <c r="AN215" s="30"/>
      <c r="AO215" s="30"/>
      <c r="AP215" s="30"/>
      <c r="AQ215" s="30"/>
      <c r="AR215" s="22">
        <f>SUM(Tabel1[[#This Row],[Bez - Obstakel, openbaar]:[Bez - Obstakel, doelgroep]])</f>
        <v>0</v>
      </c>
      <c r="AS215" s="28"/>
      <c r="AT215" s="28"/>
      <c r="AU215" s="1" t="s">
        <v>401</v>
      </c>
      <c r="AV215" s="13">
        <f>SUM(Tabel1[[#This Row],[Bez - doelgroep totaal]]+Tabel1[[#This Row],[Bez - Openbaar]]+Tabel1[[#This Row],[Bez - Foutparkeerders]]+Tabel1[[#This Row],[Bez - Obstakels]]+Tabel1[[#This Row],[Bez - Informeel]])</f>
        <v>2</v>
      </c>
      <c r="AW21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15" s="8">
        <f>IF(OR(Tabel1[[#This Row],[Situatie tijdens meetmoment]]="wegwerkzaamheden",Tabel1[[#This Row],[Situatie tijdens meetmoment]]="niet bereikbaar")," ",IFERROR((Tabel1[[#This Row],[Bez - Privaat]])/Tabel1[[#This Row],[Cap - Privaat]],IF( AND((Tabel1[[#This Row],[Bez - Privaat]])&gt;0,Tabel1[[#This Row],[Cap - Privaat]]=0),"  ","   ")))</f>
        <v>0.4</v>
      </c>
      <c r="AY215"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15"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15"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15"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15" s="4"/>
      <c r="BN215"/>
      <c r="BQ215" s="4"/>
      <c r="BR215" s="11"/>
      <c r="BS215" s="1"/>
      <c r="BU215"/>
      <c r="CF215" s="4"/>
    </row>
    <row r="216" spans="1:84" x14ac:dyDescent="0.25">
      <c r="A216" s="1" t="s">
        <v>174</v>
      </c>
      <c r="B216" s="1" t="s">
        <v>305</v>
      </c>
      <c r="C216" s="1" t="s">
        <v>420</v>
      </c>
      <c r="D216" s="1" t="s">
        <v>349</v>
      </c>
      <c r="E216" s="40">
        <v>45521</v>
      </c>
      <c r="F216" s="37" t="s">
        <v>303</v>
      </c>
      <c r="G216" s="4">
        <v>0</v>
      </c>
      <c r="H216" s="4">
        <v>0</v>
      </c>
      <c r="I216" s="4">
        <v>0</v>
      </c>
      <c r="J216" s="4">
        <v>0</v>
      </c>
      <c r="K216" s="4">
        <v>0</v>
      </c>
      <c r="L216" s="4">
        <v>0</v>
      </c>
      <c r="M216" s="4">
        <v>0</v>
      </c>
      <c r="N216" s="4">
        <v>0</v>
      </c>
      <c r="O216" s="4">
        <v>0</v>
      </c>
      <c r="P216" s="4">
        <v>1</v>
      </c>
      <c r="Q216" s="4">
        <v>0</v>
      </c>
      <c r="R216" s="4">
        <v>1</v>
      </c>
      <c r="S216" s="4">
        <v>0</v>
      </c>
      <c r="T216" s="4">
        <v>2</v>
      </c>
      <c r="U216" s="4">
        <v>0</v>
      </c>
      <c r="V216" s="4">
        <v>2</v>
      </c>
      <c r="W216" s="4">
        <v>0</v>
      </c>
      <c r="X21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10</v>
      </c>
      <c r="Y216" s="4">
        <f>Tabel1[[#This Row],[Totale openbare capaciteit]]+Tabel1[[#This Row],[Totale doelgroep capaciteit]]+Tabel1[[#This Row],[Cap - Informeel]]</f>
        <v>0</v>
      </c>
      <c r="Z216" s="30"/>
      <c r="AA216" s="30"/>
      <c r="AB216" s="30"/>
      <c r="AC216" s="30"/>
      <c r="AD216" s="30"/>
      <c r="AE216" s="30"/>
      <c r="AF216" s="30"/>
      <c r="AG216" s="30"/>
      <c r="AH216" s="4">
        <f>SUM(Tabel1[[#This Row],[Bez - Gehandicapten algemeen]:[Bez - Overig gereserveerd]])</f>
        <v>0</v>
      </c>
      <c r="AI216" s="29">
        <v>3</v>
      </c>
      <c r="AJ216" s="34">
        <v>2</v>
      </c>
      <c r="AK216" s="35"/>
      <c r="AL216" s="31"/>
      <c r="AM216" s="22">
        <f>SUM(Tabel1[[#This Row],[Bez - fout, canadees]:[Bez - fout, anders]])</f>
        <v>2</v>
      </c>
      <c r="AN216" s="30"/>
      <c r="AO216" s="30"/>
      <c r="AP216" s="30"/>
      <c r="AQ216" s="30"/>
      <c r="AR216" s="22">
        <f>SUM(Tabel1[[#This Row],[Bez - Obstakel, openbaar]:[Bez - Obstakel, doelgroep]])</f>
        <v>0</v>
      </c>
      <c r="AS216" s="28"/>
      <c r="AT216" s="28"/>
      <c r="AU216" s="1" t="s">
        <v>401</v>
      </c>
      <c r="AV216" s="13">
        <f>SUM(Tabel1[[#This Row],[Bez - doelgroep totaal]]+Tabel1[[#This Row],[Bez - Openbaar]]+Tabel1[[#This Row],[Bez - Foutparkeerders]]+Tabel1[[#This Row],[Bez - Obstakels]]+Tabel1[[#This Row],[Bez - Informeel]])</f>
        <v>2</v>
      </c>
      <c r="AW21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16" s="8">
        <f>IF(OR(Tabel1[[#This Row],[Situatie tijdens meetmoment]]="wegwerkzaamheden",Tabel1[[#This Row],[Situatie tijdens meetmoment]]="niet bereikbaar")," ",IFERROR((Tabel1[[#This Row],[Bez - Privaat]])/Tabel1[[#This Row],[Cap - Privaat]],IF( AND((Tabel1[[#This Row],[Bez - Privaat]])&gt;0,Tabel1[[#This Row],[Cap - Privaat]]=0),"  ","   ")))</f>
        <v>0.3</v>
      </c>
      <c r="AY216"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16"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16"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16"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16" s="4"/>
      <c r="BN216"/>
      <c r="BQ216" s="4"/>
      <c r="BR216" s="11"/>
      <c r="BS216" s="1"/>
      <c r="BU216"/>
      <c r="CF216" s="4"/>
    </row>
    <row r="217" spans="1:84" x14ac:dyDescent="0.25">
      <c r="A217" s="1" t="s">
        <v>175</v>
      </c>
      <c r="B217" s="1" t="s">
        <v>305</v>
      </c>
      <c r="C217" s="1" t="s">
        <v>420</v>
      </c>
      <c r="D217" s="1" t="s">
        <v>341</v>
      </c>
      <c r="E217" s="40">
        <v>45521</v>
      </c>
      <c r="F217" s="37" t="s">
        <v>303</v>
      </c>
      <c r="G217" s="4">
        <v>0</v>
      </c>
      <c r="H217" s="4">
        <v>0</v>
      </c>
      <c r="I217" s="4">
        <v>0</v>
      </c>
      <c r="J217" s="4">
        <v>0</v>
      </c>
      <c r="K217" s="4">
        <v>0</v>
      </c>
      <c r="L217" s="4">
        <v>0</v>
      </c>
      <c r="M217" s="4">
        <v>0</v>
      </c>
      <c r="N217" s="4">
        <v>0</v>
      </c>
      <c r="O217" s="4">
        <v>0</v>
      </c>
      <c r="P217" s="4">
        <v>0</v>
      </c>
      <c r="Q217" s="4">
        <v>0</v>
      </c>
      <c r="R217" s="4">
        <v>1</v>
      </c>
      <c r="S217" s="4">
        <v>0</v>
      </c>
      <c r="T217" s="4">
        <v>0</v>
      </c>
      <c r="U217" s="4">
        <v>0</v>
      </c>
      <c r="V217" s="4">
        <v>3</v>
      </c>
      <c r="W217" s="4">
        <v>0</v>
      </c>
      <c r="X21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7</v>
      </c>
      <c r="Y217" s="4">
        <f>Tabel1[[#This Row],[Totale openbare capaciteit]]+Tabel1[[#This Row],[Totale doelgroep capaciteit]]+Tabel1[[#This Row],[Cap - Informeel]]</f>
        <v>0</v>
      </c>
      <c r="Z217" s="30"/>
      <c r="AA217" s="30"/>
      <c r="AB217" s="30"/>
      <c r="AC217" s="30"/>
      <c r="AD217" s="30"/>
      <c r="AE217" s="30"/>
      <c r="AF217" s="30"/>
      <c r="AG217" s="30"/>
      <c r="AH217" s="4">
        <f>SUM(Tabel1[[#This Row],[Bez - Gehandicapten algemeen]:[Bez - Overig gereserveerd]])</f>
        <v>0</v>
      </c>
      <c r="AI217" s="29">
        <v>5</v>
      </c>
      <c r="AJ217" s="35"/>
      <c r="AK217" s="34">
        <v>1</v>
      </c>
      <c r="AL217" s="31" t="s">
        <v>391</v>
      </c>
      <c r="AM217" s="22">
        <f>SUM(Tabel1[[#This Row],[Bez - fout, canadees]:[Bez - fout, anders]])</f>
        <v>1</v>
      </c>
      <c r="AN217" s="30"/>
      <c r="AO217" s="30"/>
      <c r="AP217" s="30"/>
      <c r="AQ217" s="30"/>
      <c r="AR217" s="22">
        <f>SUM(Tabel1[[#This Row],[Bez - Obstakel, openbaar]:[Bez - Obstakel, doelgroep]])</f>
        <v>0</v>
      </c>
      <c r="AS217" s="28"/>
      <c r="AT217" s="28"/>
      <c r="AU217" s="1" t="s">
        <v>401</v>
      </c>
      <c r="AV217" s="13">
        <f>SUM(Tabel1[[#This Row],[Bez - doelgroep totaal]]+Tabel1[[#This Row],[Bez - Openbaar]]+Tabel1[[#This Row],[Bez - Foutparkeerders]]+Tabel1[[#This Row],[Bez - Obstakels]]+Tabel1[[#This Row],[Bez - Informeel]])</f>
        <v>1</v>
      </c>
      <c r="AW21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17" s="8">
        <f>IF(OR(Tabel1[[#This Row],[Situatie tijdens meetmoment]]="wegwerkzaamheden",Tabel1[[#This Row],[Situatie tijdens meetmoment]]="niet bereikbaar")," ",IFERROR((Tabel1[[#This Row],[Bez - Privaat]])/Tabel1[[#This Row],[Cap - Privaat]],IF( AND((Tabel1[[#This Row],[Bez - Privaat]])&gt;0,Tabel1[[#This Row],[Cap - Privaat]]=0),"  ","   ")))</f>
        <v>0.7142857142857143</v>
      </c>
      <c r="AY217"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17"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17"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17"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17" s="4"/>
      <c r="BN217"/>
      <c r="BQ217" s="4"/>
      <c r="BR217" s="11"/>
      <c r="BS217" s="1"/>
      <c r="BU217"/>
      <c r="CF217" s="4"/>
    </row>
    <row r="218" spans="1:84" x14ac:dyDescent="0.25">
      <c r="A218" s="1" t="s">
        <v>175</v>
      </c>
      <c r="B218" s="1" t="s">
        <v>305</v>
      </c>
      <c r="C218" s="1" t="s">
        <v>420</v>
      </c>
      <c r="D218" s="1" t="s">
        <v>341</v>
      </c>
      <c r="E218" s="40">
        <v>45518</v>
      </c>
      <c r="F218" s="37" t="s">
        <v>302</v>
      </c>
      <c r="G218" s="4">
        <v>0</v>
      </c>
      <c r="H218" s="4">
        <v>0</v>
      </c>
      <c r="I218" s="4">
        <v>0</v>
      </c>
      <c r="J218" s="4">
        <v>0</v>
      </c>
      <c r="K218" s="4">
        <v>0</v>
      </c>
      <c r="L218" s="4">
        <v>0</v>
      </c>
      <c r="M218" s="4">
        <v>0</v>
      </c>
      <c r="N218" s="4">
        <v>0</v>
      </c>
      <c r="O218" s="4">
        <v>0</v>
      </c>
      <c r="P218" s="4">
        <v>0</v>
      </c>
      <c r="Q218" s="4">
        <v>0</v>
      </c>
      <c r="R218" s="4">
        <v>1</v>
      </c>
      <c r="S218" s="4">
        <v>0</v>
      </c>
      <c r="T218" s="4">
        <v>0</v>
      </c>
      <c r="U218" s="4">
        <v>0</v>
      </c>
      <c r="V218" s="4">
        <v>3</v>
      </c>
      <c r="W218" s="4">
        <v>0</v>
      </c>
      <c r="X21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7</v>
      </c>
      <c r="Y218" s="4">
        <f>Tabel1[[#This Row],[Totale openbare capaciteit]]+Tabel1[[#This Row],[Totale doelgroep capaciteit]]+Tabel1[[#This Row],[Cap - Informeel]]</f>
        <v>0</v>
      </c>
      <c r="Z218" s="30"/>
      <c r="AA218" s="30"/>
      <c r="AB218" s="30"/>
      <c r="AC218" s="30"/>
      <c r="AD218" s="30"/>
      <c r="AE218" s="30"/>
      <c r="AF218" s="30"/>
      <c r="AG218" s="30"/>
      <c r="AH218" s="4">
        <f>SUM(Tabel1[[#This Row],[Bez - Gehandicapten algemeen]:[Bez - Overig gereserveerd]])</f>
        <v>0</v>
      </c>
      <c r="AI218" s="29">
        <v>4</v>
      </c>
      <c r="AJ218" s="35"/>
      <c r="AK218" s="34">
        <v>1</v>
      </c>
      <c r="AL218" s="31" t="s">
        <v>390</v>
      </c>
      <c r="AM218" s="22">
        <f>SUM(Tabel1[[#This Row],[Bez - fout, canadees]:[Bez - fout, anders]])</f>
        <v>1</v>
      </c>
      <c r="AN218" s="30"/>
      <c r="AO218" s="30"/>
      <c r="AP218" s="30"/>
      <c r="AQ218" s="30"/>
      <c r="AR218" s="22">
        <f>SUM(Tabel1[[#This Row],[Bez - Obstakel, openbaar]:[Bez - Obstakel, doelgroep]])</f>
        <v>0</v>
      </c>
      <c r="AS218" s="28"/>
      <c r="AT218" s="28"/>
      <c r="AU218" s="1" t="s">
        <v>401</v>
      </c>
      <c r="AV218" s="13">
        <f>SUM(Tabel1[[#This Row],[Bez - doelgroep totaal]]+Tabel1[[#This Row],[Bez - Openbaar]]+Tabel1[[#This Row],[Bez - Foutparkeerders]]+Tabel1[[#This Row],[Bez - Obstakels]]+Tabel1[[#This Row],[Bez - Informeel]])</f>
        <v>1</v>
      </c>
      <c r="AW21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18" s="8">
        <f>IF(OR(Tabel1[[#This Row],[Situatie tijdens meetmoment]]="wegwerkzaamheden",Tabel1[[#This Row],[Situatie tijdens meetmoment]]="niet bereikbaar")," ",IFERROR((Tabel1[[#This Row],[Bez - Privaat]])/Tabel1[[#This Row],[Cap - Privaat]],IF( AND((Tabel1[[#This Row],[Bez - Privaat]])&gt;0,Tabel1[[#This Row],[Cap - Privaat]]=0),"  ","   ")))</f>
        <v>0.5714285714285714</v>
      </c>
      <c r="AY218"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18"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18"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18"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18" s="4"/>
      <c r="BN218"/>
      <c r="BQ218" s="4"/>
      <c r="BR218" s="11"/>
      <c r="BS218" s="1"/>
      <c r="BU218"/>
      <c r="CF218" s="4"/>
    </row>
    <row r="219" spans="1:84" x14ac:dyDescent="0.25">
      <c r="A219" s="1" t="s">
        <v>176</v>
      </c>
      <c r="B219" s="1" t="s">
        <v>305</v>
      </c>
      <c r="C219" s="1" t="s">
        <v>420</v>
      </c>
      <c r="D219" s="1" t="s">
        <v>341</v>
      </c>
      <c r="E219" s="40">
        <v>45518</v>
      </c>
      <c r="F219" s="37" t="s">
        <v>302</v>
      </c>
      <c r="G219" s="4">
        <v>24</v>
      </c>
      <c r="H219" s="4">
        <v>0</v>
      </c>
      <c r="I219" s="4">
        <v>0</v>
      </c>
      <c r="J219" s="4">
        <v>2</v>
      </c>
      <c r="K219" s="4">
        <v>0</v>
      </c>
      <c r="L219" s="4">
        <v>0</v>
      </c>
      <c r="M219" s="4">
        <v>0</v>
      </c>
      <c r="N219" s="4">
        <v>0</v>
      </c>
      <c r="O219" s="4">
        <v>2</v>
      </c>
      <c r="P219" s="4">
        <v>0</v>
      </c>
      <c r="Q219" s="4">
        <v>0</v>
      </c>
      <c r="R219" s="4">
        <v>0</v>
      </c>
      <c r="S219" s="4">
        <v>1</v>
      </c>
      <c r="T219" s="4">
        <v>0</v>
      </c>
      <c r="U219" s="4">
        <v>0</v>
      </c>
      <c r="V219" s="4">
        <v>0</v>
      </c>
      <c r="W219" s="4">
        <v>0</v>
      </c>
      <c r="X21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219" s="4">
        <f>Tabel1[[#This Row],[Totale openbare capaciteit]]+Tabel1[[#This Row],[Totale doelgroep capaciteit]]+Tabel1[[#This Row],[Cap - Informeel]]</f>
        <v>26</v>
      </c>
      <c r="Z219" s="29">
        <v>16</v>
      </c>
      <c r="AA219" s="30"/>
      <c r="AB219" s="30"/>
      <c r="AC219" s="29">
        <v>2</v>
      </c>
      <c r="AD219" s="30"/>
      <c r="AE219" s="30"/>
      <c r="AF219" s="30"/>
      <c r="AG219" s="30"/>
      <c r="AH219" s="4">
        <f>SUM(Tabel1[[#This Row],[Bez - Gehandicapten algemeen]:[Bez - Overig gereserveerd]])</f>
        <v>2</v>
      </c>
      <c r="AI219" s="29">
        <v>2</v>
      </c>
      <c r="AJ219" s="35"/>
      <c r="AK219" s="35"/>
      <c r="AL219" s="31"/>
      <c r="AM219" s="22">
        <f>SUM(Tabel1[[#This Row],[Bez - fout, canadees]:[Bez - fout, anders]])</f>
        <v>0</v>
      </c>
      <c r="AN219" s="29">
        <v>1</v>
      </c>
      <c r="AO219" s="29"/>
      <c r="AP219" s="30"/>
      <c r="AQ219" s="30" t="s">
        <v>395</v>
      </c>
      <c r="AR219" s="22">
        <f>SUM(Tabel1[[#This Row],[Bez - Obstakel, openbaar]:[Bez - Obstakel, doelgroep]])</f>
        <v>1</v>
      </c>
      <c r="AS219" s="28"/>
      <c r="AT219" s="28"/>
      <c r="AU219" s="1"/>
      <c r="AV219" s="13">
        <f>SUM(Tabel1[[#This Row],[Bez - doelgroep totaal]]+Tabel1[[#This Row],[Bez - Openbaar]]+Tabel1[[#This Row],[Bez - Foutparkeerders]]+Tabel1[[#This Row],[Bez - Obstakels]]+Tabel1[[#This Row],[Bez - Informeel]])</f>
        <v>19</v>
      </c>
      <c r="AW219"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1</v>
      </c>
      <c r="AX219" s="8">
        <f>IF(OR(Tabel1[[#This Row],[Situatie tijdens meetmoment]]="wegwerkzaamheden",Tabel1[[#This Row],[Situatie tijdens meetmoment]]="niet bereikbaar")," ",IFERROR((Tabel1[[#This Row],[Bez - Privaat]])/Tabel1[[#This Row],[Cap - Privaat]],IF( AND((Tabel1[[#This Row],[Bez - Privaat]])&gt;0,Tabel1[[#This Row],[Cap - Privaat]]=0),"  ","   ")))</f>
        <v>1</v>
      </c>
      <c r="AY21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0.70833333333333337</v>
      </c>
      <c r="AZ21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0.70833333333333337</v>
      </c>
      <c r="BA21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0.73076923076923073</v>
      </c>
      <c r="BB219" s="23">
        <f>IF(OR(Tabel1[[#This Row],[Situatie tijdens meetmoment]]="wegwerkzaamheden",Tabel1[[#This Row],[Situatie tijdens meetmoment]]="niet bereikbaar")," ",IFERROR(Tabel1[[#This Row],[Totale bezetting]]/Tabel1[[#This Row],[Totale capaciteit]],IF( AND(Tabel1[[#This Row],[Totale bezetting]]&gt;0,Tabel1[[#This Row],[Totale capaciteit]]=0),"  ","   ")))</f>
        <v>0.73076923076923073</v>
      </c>
      <c r="BC219" s="4"/>
      <c r="BN219"/>
      <c r="BQ219" s="4"/>
      <c r="BR219" s="11"/>
      <c r="BS219" s="1"/>
      <c r="BU219"/>
      <c r="CF219" s="4"/>
    </row>
    <row r="220" spans="1:84" x14ac:dyDescent="0.25">
      <c r="A220" s="1" t="s">
        <v>176</v>
      </c>
      <c r="B220" s="1" t="s">
        <v>305</v>
      </c>
      <c r="C220" s="1" t="s">
        <v>420</v>
      </c>
      <c r="D220" s="1" t="s">
        <v>341</v>
      </c>
      <c r="E220" s="40">
        <v>45521</v>
      </c>
      <c r="F220" s="37" t="s">
        <v>303</v>
      </c>
      <c r="G220" s="4">
        <v>24</v>
      </c>
      <c r="H220" s="4">
        <v>0</v>
      </c>
      <c r="I220" s="4">
        <v>0</v>
      </c>
      <c r="J220" s="4">
        <v>2</v>
      </c>
      <c r="K220" s="4">
        <v>0</v>
      </c>
      <c r="L220" s="4">
        <v>0</v>
      </c>
      <c r="M220" s="4">
        <v>0</v>
      </c>
      <c r="N220" s="4">
        <v>0</v>
      </c>
      <c r="O220" s="4">
        <v>2</v>
      </c>
      <c r="P220" s="4">
        <v>0</v>
      </c>
      <c r="Q220" s="4">
        <v>0</v>
      </c>
      <c r="R220" s="4">
        <v>0</v>
      </c>
      <c r="S220" s="4">
        <v>1</v>
      </c>
      <c r="T220" s="4">
        <v>0</v>
      </c>
      <c r="U220" s="4">
        <v>0</v>
      </c>
      <c r="V220" s="4">
        <v>0</v>
      </c>
      <c r="W220" s="4">
        <v>0</v>
      </c>
      <c r="X22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220" s="4">
        <f>Tabel1[[#This Row],[Totale openbare capaciteit]]+Tabel1[[#This Row],[Totale doelgroep capaciteit]]+Tabel1[[#This Row],[Cap - Informeel]]</f>
        <v>26</v>
      </c>
      <c r="Z220" s="29">
        <v>15</v>
      </c>
      <c r="AA220" s="30"/>
      <c r="AB220" s="30"/>
      <c r="AC220" s="29">
        <v>1</v>
      </c>
      <c r="AD220" s="30"/>
      <c r="AE220" s="30"/>
      <c r="AF220" s="30"/>
      <c r="AG220" s="30"/>
      <c r="AH220" s="4">
        <f>SUM(Tabel1[[#This Row],[Bez - Gehandicapten algemeen]:[Bez - Overig gereserveerd]])</f>
        <v>1</v>
      </c>
      <c r="AI220" s="30"/>
      <c r="AJ220" s="35"/>
      <c r="AK220" s="35"/>
      <c r="AL220" s="31"/>
      <c r="AM220" s="22">
        <f>SUM(Tabel1[[#This Row],[Bez - fout, canadees]:[Bez - fout, anders]])</f>
        <v>0</v>
      </c>
      <c r="AN220" s="30"/>
      <c r="AO220" s="30"/>
      <c r="AP220" s="30"/>
      <c r="AQ220" s="30"/>
      <c r="AR220" s="22">
        <f>SUM(Tabel1[[#This Row],[Bez - Obstakel, openbaar]:[Bez - Obstakel, doelgroep]])</f>
        <v>0</v>
      </c>
      <c r="AS220" s="28"/>
      <c r="AT220" s="28"/>
      <c r="AU220" s="1"/>
      <c r="AV220" s="13">
        <f>SUM(Tabel1[[#This Row],[Bez - doelgroep totaal]]+Tabel1[[#This Row],[Bez - Openbaar]]+Tabel1[[#This Row],[Bez - Foutparkeerders]]+Tabel1[[#This Row],[Bez - Obstakels]]+Tabel1[[#This Row],[Bez - Informeel]])</f>
        <v>16</v>
      </c>
      <c r="AW220"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0.5</v>
      </c>
      <c r="AX220" s="8">
        <f>IF(OR(Tabel1[[#This Row],[Situatie tijdens meetmoment]]="wegwerkzaamheden",Tabel1[[#This Row],[Situatie tijdens meetmoment]]="niet bereikbaar")," ",IFERROR((Tabel1[[#This Row],[Bez - Privaat]])/Tabel1[[#This Row],[Cap - Privaat]],IF( AND((Tabel1[[#This Row],[Bez - Privaat]])&gt;0,Tabel1[[#This Row],[Cap - Privaat]]=0),"  ","   ")))</f>
        <v>0</v>
      </c>
      <c r="AY22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0.625</v>
      </c>
      <c r="AZ22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0.625</v>
      </c>
      <c r="BA22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0.61538461538461542</v>
      </c>
      <c r="BB220" s="23">
        <f>IF(OR(Tabel1[[#This Row],[Situatie tijdens meetmoment]]="wegwerkzaamheden",Tabel1[[#This Row],[Situatie tijdens meetmoment]]="niet bereikbaar")," ",IFERROR(Tabel1[[#This Row],[Totale bezetting]]/Tabel1[[#This Row],[Totale capaciteit]],IF( AND(Tabel1[[#This Row],[Totale bezetting]]&gt;0,Tabel1[[#This Row],[Totale capaciteit]]=0),"  ","   ")))</f>
        <v>0.61538461538461542</v>
      </c>
      <c r="BC220" s="4"/>
      <c r="BN220"/>
      <c r="BQ220" s="4"/>
      <c r="BR220" s="11"/>
      <c r="BS220" s="1"/>
      <c r="BU220"/>
      <c r="CF220" s="4"/>
    </row>
    <row r="221" spans="1:84" x14ac:dyDescent="0.25">
      <c r="A221" s="1" t="s">
        <v>177</v>
      </c>
      <c r="B221" s="1" t="s">
        <v>305</v>
      </c>
      <c r="C221" s="1" t="s">
        <v>420</v>
      </c>
      <c r="D221" s="1" t="s">
        <v>345</v>
      </c>
      <c r="E221" s="40">
        <v>45518</v>
      </c>
      <c r="F221" s="37" t="s">
        <v>302</v>
      </c>
      <c r="G221" s="4">
        <v>23</v>
      </c>
      <c r="H221" s="4">
        <v>0</v>
      </c>
      <c r="I221" s="4">
        <v>0</v>
      </c>
      <c r="J221" s="4">
        <v>0</v>
      </c>
      <c r="K221" s="4">
        <v>0</v>
      </c>
      <c r="L221" s="4">
        <v>0</v>
      </c>
      <c r="M221" s="4">
        <v>0</v>
      </c>
      <c r="N221" s="4">
        <v>0</v>
      </c>
      <c r="O221" s="4">
        <v>0</v>
      </c>
      <c r="P221" s="4">
        <v>0</v>
      </c>
      <c r="Q221" s="4">
        <v>0</v>
      </c>
      <c r="R221" s="4">
        <v>1</v>
      </c>
      <c r="S221" s="4">
        <v>0</v>
      </c>
      <c r="T221" s="4">
        <v>0</v>
      </c>
      <c r="U221" s="4">
        <v>0</v>
      </c>
      <c r="V221" s="4">
        <v>0</v>
      </c>
      <c r="W221" s="4">
        <v>0</v>
      </c>
      <c r="X22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v>
      </c>
      <c r="Y221" s="4">
        <f>Tabel1[[#This Row],[Totale openbare capaciteit]]+Tabel1[[#This Row],[Totale doelgroep capaciteit]]+Tabel1[[#This Row],[Cap - Informeel]]</f>
        <v>23</v>
      </c>
      <c r="Z221" s="29">
        <v>14</v>
      </c>
      <c r="AA221" s="30"/>
      <c r="AB221" s="30"/>
      <c r="AC221" s="30"/>
      <c r="AD221" s="30"/>
      <c r="AE221" s="30"/>
      <c r="AF221" s="30"/>
      <c r="AG221" s="30"/>
      <c r="AH221" s="4">
        <f>SUM(Tabel1[[#This Row],[Bez - Gehandicapten algemeen]:[Bez - Overig gereserveerd]])</f>
        <v>0</v>
      </c>
      <c r="AI221" s="29">
        <v>1</v>
      </c>
      <c r="AJ221" s="35"/>
      <c r="AK221" s="35"/>
      <c r="AL221" s="31"/>
      <c r="AM221" s="22">
        <f>SUM(Tabel1[[#This Row],[Bez - fout, canadees]:[Bez - fout, anders]])</f>
        <v>0</v>
      </c>
      <c r="AN221" s="30"/>
      <c r="AO221" s="30"/>
      <c r="AP221" s="30"/>
      <c r="AQ221" s="30"/>
      <c r="AR221" s="22">
        <f>SUM(Tabel1[[#This Row],[Bez - Obstakel, openbaar]:[Bez - Obstakel, doelgroep]])</f>
        <v>0</v>
      </c>
      <c r="AS221" s="28"/>
      <c r="AT221" s="28"/>
      <c r="AU221" s="1"/>
      <c r="AV221" s="13">
        <f>SUM(Tabel1[[#This Row],[Bez - doelgroep totaal]]+Tabel1[[#This Row],[Bez - Openbaar]]+Tabel1[[#This Row],[Bez - Foutparkeerders]]+Tabel1[[#This Row],[Bez - Obstakels]]+Tabel1[[#This Row],[Bez - Informeel]])</f>
        <v>14</v>
      </c>
      <c r="AW22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21" s="8">
        <f>IF(OR(Tabel1[[#This Row],[Situatie tijdens meetmoment]]="wegwerkzaamheden",Tabel1[[#This Row],[Situatie tijdens meetmoment]]="niet bereikbaar")," ",IFERROR((Tabel1[[#This Row],[Bez - Privaat]])/Tabel1[[#This Row],[Cap - Privaat]],IF( AND((Tabel1[[#This Row],[Bez - Privaat]])&gt;0,Tabel1[[#This Row],[Cap - Privaat]]=0),"  ","   ")))</f>
        <v>1</v>
      </c>
      <c r="AY22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0.60869565217391308</v>
      </c>
      <c r="AZ22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0.60869565217391308</v>
      </c>
      <c r="BA22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0.60869565217391308</v>
      </c>
      <c r="BB221" s="23">
        <f>IF(OR(Tabel1[[#This Row],[Situatie tijdens meetmoment]]="wegwerkzaamheden",Tabel1[[#This Row],[Situatie tijdens meetmoment]]="niet bereikbaar")," ",IFERROR(Tabel1[[#This Row],[Totale bezetting]]/Tabel1[[#This Row],[Totale capaciteit]],IF( AND(Tabel1[[#This Row],[Totale bezetting]]&gt;0,Tabel1[[#This Row],[Totale capaciteit]]=0),"  ","   ")))</f>
        <v>0.60869565217391308</v>
      </c>
      <c r="BC221" s="4"/>
      <c r="BN221"/>
      <c r="BQ221" s="4"/>
      <c r="BR221" s="11"/>
      <c r="BS221" s="1"/>
      <c r="BU221"/>
      <c r="CF221" s="4"/>
    </row>
    <row r="222" spans="1:84" x14ac:dyDescent="0.25">
      <c r="A222" s="1" t="s">
        <v>177</v>
      </c>
      <c r="B222" s="1" t="s">
        <v>305</v>
      </c>
      <c r="C222" s="1" t="s">
        <v>420</v>
      </c>
      <c r="D222" s="1" t="s">
        <v>345</v>
      </c>
      <c r="E222" s="40">
        <v>45521</v>
      </c>
      <c r="F222" s="37" t="s">
        <v>303</v>
      </c>
      <c r="G222" s="4">
        <v>23</v>
      </c>
      <c r="H222" s="4">
        <v>0</v>
      </c>
      <c r="I222" s="4">
        <v>0</v>
      </c>
      <c r="J222" s="4">
        <v>0</v>
      </c>
      <c r="K222" s="4">
        <v>0</v>
      </c>
      <c r="L222" s="4">
        <v>0</v>
      </c>
      <c r="M222" s="4">
        <v>0</v>
      </c>
      <c r="N222" s="4">
        <v>0</v>
      </c>
      <c r="O222" s="4">
        <v>0</v>
      </c>
      <c r="P222" s="4">
        <v>0</v>
      </c>
      <c r="Q222" s="4">
        <v>0</v>
      </c>
      <c r="R222" s="4">
        <v>1</v>
      </c>
      <c r="S222" s="4">
        <v>0</v>
      </c>
      <c r="T222" s="4">
        <v>0</v>
      </c>
      <c r="U222" s="4">
        <v>0</v>
      </c>
      <c r="V222" s="4">
        <v>0</v>
      </c>
      <c r="W222" s="4">
        <v>0</v>
      </c>
      <c r="X22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v>
      </c>
      <c r="Y222" s="4">
        <f>Tabel1[[#This Row],[Totale openbare capaciteit]]+Tabel1[[#This Row],[Totale doelgroep capaciteit]]+Tabel1[[#This Row],[Cap - Informeel]]</f>
        <v>23</v>
      </c>
      <c r="Z222" s="29">
        <v>13</v>
      </c>
      <c r="AA222" s="30"/>
      <c r="AB222" s="30"/>
      <c r="AC222" s="30"/>
      <c r="AD222" s="30"/>
      <c r="AE222" s="30"/>
      <c r="AF222" s="30"/>
      <c r="AG222" s="30"/>
      <c r="AH222" s="4">
        <f>SUM(Tabel1[[#This Row],[Bez - Gehandicapten algemeen]:[Bez - Overig gereserveerd]])</f>
        <v>0</v>
      </c>
      <c r="AI222" s="30"/>
      <c r="AJ222" s="35"/>
      <c r="AK222" s="35"/>
      <c r="AL222" s="31"/>
      <c r="AM222" s="22">
        <f>SUM(Tabel1[[#This Row],[Bez - fout, canadees]:[Bez - fout, anders]])</f>
        <v>0</v>
      </c>
      <c r="AN222" s="30"/>
      <c r="AO222" s="30"/>
      <c r="AP222" s="30"/>
      <c r="AQ222" s="30"/>
      <c r="AR222" s="22">
        <f>SUM(Tabel1[[#This Row],[Bez - Obstakel, openbaar]:[Bez - Obstakel, doelgroep]])</f>
        <v>0</v>
      </c>
      <c r="AS222" s="28"/>
      <c r="AT222" s="28"/>
      <c r="AU222" s="1"/>
      <c r="AV222" s="13">
        <f>SUM(Tabel1[[#This Row],[Bez - doelgroep totaal]]+Tabel1[[#This Row],[Bez - Openbaar]]+Tabel1[[#This Row],[Bez - Foutparkeerders]]+Tabel1[[#This Row],[Bez - Obstakels]]+Tabel1[[#This Row],[Bez - Informeel]])</f>
        <v>13</v>
      </c>
      <c r="AW22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22" s="8">
        <f>IF(OR(Tabel1[[#This Row],[Situatie tijdens meetmoment]]="wegwerkzaamheden",Tabel1[[#This Row],[Situatie tijdens meetmoment]]="niet bereikbaar")," ",IFERROR((Tabel1[[#This Row],[Bez - Privaat]])/Tabel1[[#This Row],[Cap - Privaat]],IF( AND((Tabel1[[#This Row],[Bez - Privaat]])&gt;0,Tabel1[[#This Row],[Cap - Privaat]]=0),"  ","   ")))</f>
        <v>0</v>
      </c>
      <c r="AY22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0.56521739130434778</v>
      </c>
      <c r="AZ22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0.56521739130434778</v>
      </c>
      <c r="BA22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0.56521739130434778</v>
      </c>
      <c r="BB222" s="23">
        <f>IF(OR(Tabel1[[#This Row],[Situatie tijdens meetmoment]]="wegwerkzaamheden",Tabel1[[#This Row],[Situatie tijdens meetmoment]]="niet bereikbaar")," ",IFERROR(Tabel1[[#This Row],[Totale bezetting]]/Tabel1[[#This Row],[Totale capaciteit]],IF( AND(Tabel1[[#This Row],[Totale bezetting]]&gt;0,Tabel1[[#This Row],[Totale capaciteit]]=0),"  ","   ")))</f>
        <v>0.56521739130434778</v>
      </c>
      <c r="BC222" s="4"/>
      <c r="BN222"/>
      <c r="BQ222" s="4"/>
      <c r="BR222" s="11"/>
      <c r="BS222" s="1"/>
      <c r="BU222"/>
      <c r="CF222" s="4"/>
    </row>
    <row r="223" spans="1:84" x14ac:dyDescent="0.25">
      <c r="A223" s="1" t="s">
        <v>178</v>
      </c>
      <c r="B223" s="1" t="s">
        <v>305</v>
      </c>
      <c r="C223" s="1" t="s">
        <v>420</v>
      </c>
      <c r="D223" s="1" t="s">
        <v>350</v>
      </c>
      <c r="E223" s="40">
        <v>45518</v>
      </c>
      <c r="F223" s="37" t="s">
        <v>302</v>
      </c>
      <c r="G223" s="4">
        <v>0</v>
      </c>
      <c r="H223" s="4">
        <v>0</v>
      </c>
      <c r="I223" s="4">
        <v>0</v>
      </c>
      <c r="J223" s="4">
        <v>0</v>
      </c>
      <c r="K223" s="4">
        <v>0</v>
      </c>
      <c r="L223" s="4">
        <v>0</v>
      </c>
      <c r="M223" s="4">
        <v>0</v>
      </c>
      <c r="N223" s="4">
        <v>0</v>
      </c>
      <c r="O223" s="4">
        <v>0</v>
      </c>
      <c r="P223" s="4">
        <v>0</v>
      </c>
      <c r="Q223" s="4">
        <v>0</v>
      </c>
      <c r="R223" s="4">
        <v>0</v>
      </c>
      <c r="S223" s="4">
        <v>0</v>
      </c>
      <c r="T223" s="4">
        <v>0</v>
      </c>
      <c r="U223" s="4">
        <v>0</v>
      </c>
      <c r="V223" s="4">
        <v>0</v>
      </c>
      <c r="W223" s="4">
        <v>0</v>
      </c>
      <c r="X22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23" s="4">
        <f>Tabel1[[#This Row],[Totale openbare capaciteit]]+Tabel1[[#This Row],[Totale doelgroep capaciteit]]+Tabel1[[#This Row],[Cap - Informeel]]</f>
        <v>0</v>
      </c>
      <c r="Z223" s="30"/>
      <c r="AA223" s="30"/>
      <c r="AB223" s="30"/>
      <c r="AC223" s="30"/>
      <c r="AD223" s="30"/>
      <c r="AE223" s="30"/>
      <c r="AF223" s="30"/>
      <c r="AG223" s="30"/>
      <c r="AH223" s="4">
        <f>SUM(Tabel1[[#This Row],[Bez - Gehandicapten algemeen]:[Bez - Overig gereserveerd]])</f>
        <v>0</v>
      </c>
      <c r="AI223" s="30"/>
      <c r="AJ223" s="35"/>
      <c r="AK223" s="35"/>
      <c r="AL223" s="31"/>
      <c r="AM223" s="22">
        <f>SUM(Tabel1[[#This Row],[Bez - fout, canadees]:[Bez - fout, anders]])</f>
        <v>0</v>
      </c>
      <c r="AN223" s="30"/>
      <c r="AO223" s="30"/>
      <c r="AP223" s="30"/>
      <c r="AQ223" s="30"/>
      <c r="AR223" s="22">
        <f>SUM(Tabel1[[#This Row],[Bez - Obstakel, openbaar]:[Bez - Obstakel, doelgroep]])</f>
        <v>0</v>
      </c>
      <c r="AS223" s="28"/>
      <c r="AT223" s="28"/>
      <c r="AU223" s="1"/>
      <c r="AV223" s="13">
        <f>SUM(Tabel1[[#This Row],[Bez - doelgroep totaal]]+Tabel1[[#This Row],[Bez - Openbaar]]+Tabel1[[#This Row],[Bez - Foutparkeerders]]+Tabel1[[#This Row],[Bez - Obstakels]]+Tabel1[[#This Row],[Bez - Informeel]])</f>
        <v>0</v>
      </c>
      <c r="AW22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2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23"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23"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23"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23"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23" s="4"/>
      <c r="BN223"/>
      <c r="BQ223" s="4"/>
      <c r="BR223" s="11"/>
      <c r="BS223" s="1"/>
      <c r="BU223"/>
      <c r="CF223" s="4"/>
    </row>
    <row r="224" spans="1:84" x14ac:dyDescent="0.25">
      <c r="A224" s="1" t="s">
        <v>178</v>
      </c>
      <c r="B224" s="1" t="s">
        <v>305</v>
      </c>
      <c r="C224" s="1" t="s">
        <v>420</v>
      </c>
      <c r="D224" s="1" t="s">
        <v>350</v>
      </c>
      <c r="E224" s="40">
        <v>45521</v>
      </c>
      <c r="F224" s="37" t="s">
        <v>303</v>
      </c>
      <c r="G224" s="4">
        <v>0</v>
      </c>
      <c r="H224" s="4">
        <v>0</v>
      </c>
      <c r="I224" s="4">
        <v>0</v>
      </c>
      <c r="J224" s="4">
        <v>0</v>
      </c>
      <c r="K224" s="4">
        <v>0</v>
      </c>
      <c r="L224" s="4">
        <v>0</v>
      </c>
      <c r="M224" s="4">
        <v>0</v>
      </c>
      <c r="N224" s="4">
        <v>0</v>
      </c>
      <c r="O224" s="4">
        <v>0</v>
      </c>
      <c r="P224" s="4">
        <v>0</v>
      </c>
      <c r="Q224" s="4">
        <v>0</v>
      </c>
      <c r="R224" s="4">
        <v>0</v>
      </c>
      <c r="S224" s="4">
        <v>0</v>
      </c>
      <c r="T224" s="4">
        <v>0</v>
      </c>
      <c r="U224" s="4">
        <v>0</v>
      </c>
      <c r="V224" s="4">
        <v>0</v>
      </c>
      <c r="W224" s="4">
        <v>0</v>
      </c>
      <c r="X22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24" s="4">
        <f>Tabel1[[#This Row],[Totale openbare capaciteit]]+Tabel1[[#This Row],[Totale doelgroep capaciteit]]+Tabel1[[#This Row],[Cap - Informeel]]</f>
        <v>0</v>
      </c>
      <c r="Z224" s="30"/>
      <c r="AA224" s="30"/>
      <c r="AB224" s="30"/>
      <c r="AC224" s="30"/>
      <c r="AD224" s="30"/>
      <c r="AE224" s="30"/>
      <c r="AF224" s="30"/>
      <c r="AG224" s="30"/>
      <c r="AH224" s="4">
        <f>SUM(Tabel1[[#This Row],[Bez - Gehandicapten algemeen]:[Bez - Overig gereserveerd]])</f>
        <v>0</v>
      </c>
      <c r="AI224" s="30"/>
      <c r="AJ224" s="35"/>
      <c r="AK224" s="35"/>
      <c r="AL224" s="31"/>
      <c r="AM224" s="22">
        <f>SUM(Tabel1[[#This Row],[Bez - fout, canadees]:[Bez - fout, anders]])</f>
        <v>0</v>
      </c>
      <c r="AN224" s="30"/>
      <c r="AO224" s="30"/>
      <c r="AP224" s="30"/>
      <c r="AQ224" s="30"/>
      <c r="AR224" s="22">
        <f>SUM(Tabel1[[#This Row],[Bez - Obstakel, openbaar]:[Bez - Obstakel, doelgroep]])</f>
        <v>0</v>
      </c>
      <c r="AS224" s="28"/>
      <c r="AT224" s="28"/>
      <c r="AU224" s="1"/>
      <c r="AV224" s="13">
        <f>SUM(Tabel1[[#This Row],[Bez - doelgroep totaal]]+Tabel1[[#This Row],[Bez - Openbaar]]+Tabel1[[#This Row],[Bez - Foutparkeerders]]+Tabel1[[#This Row],[Bez - Obstakels]]+Tabel1[[#This Row],[Bez - Informeel]])</f>
        <v>0</v>
      </c>
      <c r="AW22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2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24"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24"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24"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24"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24" s="4"/>
      <c r="BN224"/>
      <c r="BQ224" s="4"/>
      <c r="BR224" s="11"/>
      <c r="BS224" s="1"/>
      <c r="BU224"/>
      <c r="CF224" s="4"/>
    </row>
    <row r="225" spans="1:84" x14ac:dyDescent="0.25">
      <c r="A225" s="1" t="s">
        <v>179</v>
      </c>
      <c r="B225" s="1" t="s">
        <v>305</v>
      </c>
      <c r="C225" s="1" t="s">
        <v>420</v>
      </c>
      <c r="D225" s="1" t="s">
        <v>348</v>
      </c>
      <c r="E225" s="40">
        <v>45518</v>
      </c>
      <c r="F225" s="37" t="s">
        <v>302</v>
      </c>
      <c r="G225" s="4">
        <v>0</v>
      </c>
      <c r="H225" s="4">
        <v>0</v>
      </c>
      <c r="I225" s="4">
        <v>0</v>
      </c>
      <c r="J225" s="4">
        <v>0</v>
      </c>
      <c r="K225" s="4">
        <v>0</v>
      </c>
      <c r="L225" s="4">
        <v>0</v>
      </c>
      <c r="M225" s="4">
        <v>0</v>
      </c>
      <c r="N225" s="4">
        <v>0</v>
      </c>
      <c r="O225" s="4">
        <v>0</v>
      </c>
      <c r="P225" s="4">
        <v>1</v>
      </c>
      <c r="Q225" s="4">
        <v>0</v>
      </c>
      <c r="R225" s="4">
        <v>3</v>
      </c>
      <c r="S225" s="4">
        <v>0</v>
      </c>
      <c r="T225" s="4">
        <v>0</v>
      </c>
      <c r="U225" s="4">
        <v>0</v>
      </c>
      <c r="V225" s="4">
        <v>0</v>
      </c>
      <c r="W225" s="4">
        <v>0</v>
      </c>
      <c r="X22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225" s="4">
        <f>Tabel1[[#This Row],[Totale openbare capaciteit]]+Tabel1[[#This Row],[Totale doelgroep capaciteit]]+Tabel1[[#This Row],[Cap - Informeel]]</f>
        <v>0</v>
      </c>
      <c r="Z225" s="30"/>
      <c r="AA225" s="29"/>
      <c r="AB225" s="30"/>
      <c r="AC225" s="30"/>
      <c r="AD225" s="30"/>
      <c r="AE225" s="30"/>
      <c r="AF225" s="30"/>
      <c r="AG225" s="30"/>
      <c r="AH225" s="4">
        <f>SUM(Tabel1[[#This Row],[Bez - Gehandicapten algemeen]:[Bez - Overig gereserveerd]])</f>
        <v>0</v>
      </c>
      <c r="AI225" s="29">
        <v>3</v>
      </c>
      <c r="AJ225" s="35"/>
      <c r="AK225" s="34">
        <v>5</v>
      </c>
      <c r="AL225" s="31" t="s">
        <v>388</v>
      </c>
      <c r="AM225" s="22">
        <f>SUM(Tabel1[[#This Row],[Bez - fout, canadees]:[Bez - fout, anders]])</f>
        <v>5</v>
      </c>
      <c r="AN225" s="30"/>
      <c r="AO225" s="30"/>
      <c r="AP225" s="30"/>
      <c r="AQ225" s="30"/>
      <c r="AR225" s="22">
        <f>SUM(Tabel1[[#This Row],[Bez - Obstakel, openbaar]:[Bez - Obstakel, doelgroep]])</f>
        <v>0</v>
      </c>
      <c r="AS225" s="28"/>
      <c r="AT225" s="28"/>
      <c r="AU225" s="1" t="s">
        <v>401</v>
      </c>
      <c r="AV225" s="13">
        <f>SUM(Tabel1[[#This Row],[Bez - doelgroep totaal]]+Tabel1[[#This Row],[Bez - Openbaar]]+Tabel1[[#This Row],[Bez - Foutparkeerders]]+Tabel1[[#This Row],[Bez - Obstakels]]+Tabel1[[#This Row],[Bez - Informeel]])</f>
        <v>5</v>
      </c>
      <c r="AW22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25" s="8">
        <f>IF(OR(Tabel1[[#This Row],[Situatie tijdens meetmoment]]="wegwerkzaamheden",Tabel1[[#This Row],[Situatie tijdens meetmoment]]="niet bereikbaar")," ",IFERROR((Tabel1[[#This Row],[Bez - Privaat]])/Tabel1[[#This Row],[Cap - Privaat]],IF( AND((Tabel1[[#This Row],[Bez - Privaat]])&gt;0,Tabel1[[#This Row],[Cap - Privaat]]=0),"  ","   ")))</f>
        <v>0.75</v>
      </c>
      <c r="AY225"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25"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25"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25"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25" s="4"/>
      <c r="BN225"/>
      <c r="BQ225" s="4"/>
      <c r="BR225" s="11"/>
      <c r="BS225" s="1"/>
      <c r="BU225"/>
      <c r="CF225" s="4"/>
    </row>
    <row r="226" spans="1:84" x14ac:dyDescent="0.25">
      <c r="A226" s="1" t="s">
        <v>179</v>
      </c>
      <c r="B226" s="1" t="s">
        <v>305</v>
      </c>
      <c r="C226" s="1" t="s">
        <v>420</v>
      </c>
      <c r="D226" s="1" t="s">
        <v>348</v>
      </c>
      <c r="E226" s="40">
        <v>45521</v>
      </c>
      <c r="F226" s="37" t="s">
        <v>303</v>
      </c>
      <c r="G226" s="4">
        <v>0</v>
      </c>
      <c r="H226" s="4">
        <v>0</v>
      </c>
      <c r="I226" s="4">
        <v>0</v>
      </c>
      <c r="J226" s="4">
        <v>0</v>
      </c>
      <c r="K226" s="4">
        <v>0</v>
      </c>
      <c r="L226" s="4">
        <v>0</v>
      </c>
      <c r="M226" s="4">
        <v>0</v>
      </c>
      <c r="N226" s="4">
        <v>0</v>
      </c>
      <c r="O226" s="4">
        <v>0</v>
      </c>
      <c r="P226" s="4">
        <v>1</v>
      </c>
      <c r="Q226" s="4">
        <v>0</v>
      </c>
      <c r="R226" s="4">
        <v>3</v>
      </c>
      <c r="S226" s="4">
        <v>0</v>
      </c>
      <c r="T226" s="4">
        <v>0</v>
      </c>
      <c r="U226" s="4">
        <v>0</v>
      </c>
      <c r="V226" s="4">
        <v>0</v>
      </c>
      <c r="W226" s="4">
        <v>0</v>
      </c>
      <c r="X22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226" s="4">
        <f>Tabel1[[#This Row],[Totale openbare capaciteit]]+Tabel1[[#This Row],[Totale doelgroep capaciteit]]+Tabel1[[#This Row],[Cap - Informeel]]</f>
        <v>0</v>
      </c>
      <c r="Z226" s="30"/>
      <c r="AA226" s="30"/>
      <c r="AB226" s="30"/>
      <c r="AC226" s="30"/>
      <c r="AD226" s="30"/>
      <c r="AE226" s="30"/>
      <c r="AF226" s="30"/>
      <c r="AG226" s="30"/>
      <c r="AH226" s="4">
        <f>SUM(Tabel1[[#This Row],[Bez - Gehandicapten algemeen]:[Bez - Overig gereserveerd]])</f>
        <v>0</v>
      </c>
      <c r="AI226" s="29">
        <v>2</v>
      </c>
      <c r="AJ226" s="35"/>
      <c r="AK226" s="35"/>
      <c r="AL226" s="31"/>
      <c r="AM226" s="22">
        <f>SUM(Tabel1[[#This Row],[Bez - fout, canadees]:[Bez - fout, anders]])</f>
        <v>0</v>
      </c>
      <c r="AN226" s="30"/>
      <c r="AO226" s="30"/>
      <c r="AP226" s="30"/>
      <c r="AQ226" s="30"/>
      <c r="AR226" s="22">
        <f>SUM(Tabel1[[#This Row],[Bez - Obstakel, openbaar]:[Bez - Obstakel, doelgroep]])</f>
        <v>0</v>
      </c>
      <c r="AS226" s="28"/>
      <c r="AT226" s="28"/>
      <c r="AU226" s="1"/>
      <c r="AV226" s="13">
        <f>SUM(Tabel1[[#This Row],[Bez - doelgroep totaal]]+Tabel1[[#This Row],[Bez - Openbaar]]+Tabel1[[#This Row],[Bez - Foutparkeerders]]+Tabel1[[#This Row],[Bez - Obstakels]]+Tabel1[[#This Row],[Bez - Informeel]])</f>
        <v>0</v>
      </c>
      <c r="AW22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26" s="8">
        <f>IF(OR(Tabel1[[#This Row],[Situatie tijdens meetmoment]]="wegwerkzaamheden",Tabel1[[#This Row],[Situatie tijdens meetmoment]]="niet bereikbaar")," ",IFERROR((Tabel1[[#This Row],[Bez - Privaat]])/Tabel1[[#This Row],[Cap - Privaat]],IF( AND((Tabel1[[#This Row],[Bez - Privaat]])&gt;0,Tabel1[[#This Row],[Cap - Privaat]]=0),"  ","   ")))</f>
        <v>0.5</v>
      </c>
      <c r="AY226"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26"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26"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26"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26" s="4"/>
      <c r="BN226"/>
      <c r="BQ226" s="4"/>
      <c r="BR226" s="11"/>
      <c r="BS226" s="1"/>
      <c r="BU226"/>
      <c r="CF226" s="4"/>
    </row>
    <row r="227" spans="1:84" x14ac:dyDescent="0.25">
      <c r="A227" s="1" t="s">
        <v>180</v>
      </c>
      <c r="B227" s="1" t="s">
        <v>305</v>
      </c>
      <c r="C227" s="1" t="s">
        <v>420</v>
      </c>
      <c r="D227" s="1" t="s">
        <v>341</v>
      </c>
      <c r="E227" s="40">
        <v>45518</v>
      </c>
      <c r="F227" s="37" t="s">
        <v>302</v>
      </c>
      <c r="G227" s="4">
        <v>0</v>
      </c>
      <c r="H227" s="4">
        <v>0</v>
      </c>
      <c r="I227" s="4">
        <v>0</v>
      </c>
      <c r="J227" s="4">
        <v>0</v>
      </c>
      <c r="K227" s="4">
        <v>0</v>
      </c>
      <c r="L227" s="4">
        <v>0</v>
      </c>
      <c r="M227" s="4">
        <v>0</v>
      </c>
      <c r="N227" s="4">
        <v>0</v>
      </c>
      <c r="O227" s="4">
        <v>0</v>
      </c>
      <c r="P227" s="4">
        <v>0</v>
      </c>
      <c r="Q227" s="4">
        <v>1</v>
      </c>
      <c r="R227" s="4">
        <v>0</v>
      </c>
      <c r="S227" s="4">
        <v>1</v>
      </c>
      <c r="T227" s="4">
        <v>0</v>
      </c>
      <c r="U227" s="4">
        <v>0</v>
      </c>
      <c r="V227" s="4">
        <v>2</v>
      </c>
      <c r="W227" s="4">
        <v>0</v>
      </c>
      <c r="X22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8</v>
      </c>
      <c r="Y227" s="4">
        <f>Tabel1[[#This Row],[Totale openbare capaciteit]]+Tabel1[[#This Row],[Totale doelgroep capaciteit]]+Tabel1[[#This Row],[Cap - Informeel]]</f>
        <v>0</v>
      </c>
      <c r="Z227" s="30"/>
      <c r="AA227" s="30"/>
      <c r="AB227" s="30"/>
      <c r="AC227" s="30"/>
      <c r="AD227" s="30"/>
      <c r="AE227" s="30"/>
      <c r="AF227" s="30"/>
      <c r="AG227" s="30"/>
      <c r="AH227" s="4">
        <f>SUM(Tabel1[[#This Row],[Bez - Gehandicapten algemeen]:[Bez - Overig gereserveerd]])</f>
        <v>0</v>
      </c>
      <c r="AI227" s="29">
        <v>6</v>
      </c>
      <c r="AJ227" s="35"/>
      <c r="AK227" s="35"/>
      <c r="AL227" s="31"/>
      <c r="AM227" s="22">
        <f>SUM(Tabel1[[#This Row],[Bez - fout, canadees]:[Bez - fout, anders]])</f>
        <v>0</v>
      </c>
      <c r="AN227" s="30"/>
      <c r="AO227" s="30"/>
      <c r="AP227" s="30"/>
      <c r="AQ227" s="30"/>
      <c r="AR227" s="22">
        <f>SUM(Tabel1[[#This Row],[Bez - Obstakel, openbaar]:[Bez - Obstakel, doelgroep]])</f>
        <v>0</v>
      </c>
      <c r="AS227" s="28"/>
      <c r="AT227" s="28"/>
      <c r="AU227" s="1"/>
      <c r="AV227" s="13">
        <f>SUM(Tabel1[[#This Row],[Bez - doelgroep totaal]]+Tabel1[[#This Row],[Bez - Openbaar]]+Tabel1[[#This Row],[Bez - Foutparkeerders]]+Tabel1[[#This Row],[Bez - Obstakels]]+Tabel1[[#This Row],[Bez - Informeel]])</f>
        <v>0</v>
      </c>
      <c r="AW22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27" s="8">
        <f>IF(OR(Tabel1[[#This Row],[Situatie tijdens meetmoment]]="wegwerkzaamheden",Tabel1[[#This Row],[Situatie tijdens meetmoment]]="niet bereikbaar")," ",IFERROR((Tabel1[[#This Row],[Bez - Privaat]])/Tabel1[[#This Row],[Cap - Privaat]],IF( AND((Tabel1[[#This Row],[Bez - Privaat]])&gt;0,Tabel1[[#This Row],[Cap - Privaat]]=0),"  ","   ")))</f>
        <v>0.75</v>
      </c>
      <c r="AY227"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27"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27"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27"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27" s="4"/>
      <c r="BN227"/>
      <c r="BQ227" s="4"/>
      <c r="BR227" s="11"/>
      <c r="BS227" s="1"/>
      <c r="BU227"/>
      <c r="CF227" s="4"/>
    </row>
    <row r="228" spans="1:84" x14ac:dyDescent="0.25">
      <c r="A228" s="1" t="s">
        <v>180</v>
      </c>
      <c r="B228" s="1" t="s">
        <v>305</v>
      </c>
      <c r="C228" s="1" t="s">
        <v>420</v>
      </c>
      <c r="D228" s="1" t="s">
        <v>341</v>
      </c>
      <c r="E228" s="40">
        <v>45521</v>
      </c>
      <c r="F228" s="37" t="s">
        <v>303</v>
      </c>
      <c r="G228" s="4">
        <v>0</v>
      </c>
      <c r="H228" s="4">
        <v>0</v>
      </c>
      <c r="I228" s="4">
        <v>0</v>
      </c>
      <c r="J228" s="4">
        <v>0</v>
      </c>
      <c r="K228" s="4">
        <v>0</v>
      </c>
      <c r="L228" s="4">
        <v>0</v>
      </c>
      <c r="M228" s="4">
        <v>0</v>
      </c>
      <c r="N228" s="4">
        <v>0</v>
      </c>
      <c r="O228" s="4">
        <v>0</v>
      </c>
      <c r="P228" s="4">
        <v>0</v>
      </c>
      <c r="Q228" s="4">
        <v>1</v>
      </c>
      <c r="R228" s="4">
        <v>0</v>
      </c>
      <c r="S228" s="4">
        <v>1</v>
      </c>
      <c r="T228" s="4">
        <v>0</v>
      </c>
      <c r="U228" s="4">
        <v>0</v>
      </c>
      <c r="V228" s="4">
        <v>2</v>
      </c>
      <c r="W228" s="4">
        <v>0</v>
      </c>
      <c r="X22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8</v>
      </c>
      <c r="Y228" s="4">
        <f>Tabel1[[#This Row],[Totale openbare capaciteit]]+Tabel1[[#This Row],[Totale doelgroep capaciteit]]+Tabel1[[#This Row],[Cap - Informeel]]</f>
        <v>0</v>
      </c>
      <c r="Z228" s="30"/>
      <c r="AA228" s="30"/>
      <c r="AB228" s="30"/>
      <c r="AC228" s="30"/>
      <c r="AD228" s="30"/>
      <c r="AE228" s="30"/>
      <c r="AF228" s="30"/>
      <c r="AG228" s="30"/>
      <c r="AH228" s="4">
        <f>SUM(Tabel1[[#This Row],[Bez - Gehandicapten algemeen]:[Bez - Overig gereserveerd]])</f>
        <v>0</v>
      </c>
      <c r="AI228" s="29">
        <v>3</v>
      </c>
      <c r="AJ228" s="35"/>
      <c r="AK228" s="35"/>
      <c r="AL228" s="31"/>
      <c r="AM228" s="22">
        <f>SUM(Tabel1[[#This Row],[Bez - fout, canadees]:[Bez - fout, anders]])</f>
        <v>0</v>
      </c>
      <c r="AN228" s="30"/>
      <c r="AO228" s="30"/>
      <c r="AP228" s="30"/>
      <c r="AQ228" s="30"/>
      <c r="AR228" s="22">
        <f>SUM(Tabel1[[#This Row],[Bez - Obstakel, openbaar]:[Bez - Obstakel, doelgroep]])</f>
        <v>0</v>
      </c>
      <c r="AS228" s="28"/>
      <c r="AT228" s="28"/>
      <c r="AU228" s="1"/>
      <c r="AV228" s="13">
        <f>SUM(Tabel1[[#This Row],[Bez - doelgroep totaal]]+Tabel1[[#This Row],[Bez - Openbaar]]+Tabel1[[#This Row],[Bez - Foutparkeerders]]+Tabel1[[#This Row],[Bez - Obstakels]]+Tabel1[[#This Row],[Bez - Informeel]])</f>
        <v>0</v>
      </c>
      <c r="AW22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28" s="8">
        <f>IF(OR(Tabel1[[#This Row],[Situatie tijdens meetmoment]]="wegwerkzaamheden",Tabel1[[#This Row],[Situatie tijdens meetmoment]]="niet bereikbaar")," ",IFERROR((Tabel1[[#This Row],[Bez - Privaat]])/Tabel1[[#This Row],[Cap - Privaat]],IF( AND((Tabel1[[#This Row],[Bez - Privaat]])&gt;0,Tabel1[[#This Row],[Cap - Privaat]]=0),"  ","   ")))</f>
        <v>0.375</v>
      </c>
      <c r="AY228"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28"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28"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28"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28" s="4"/>
      <c r="BN228"/>
      <c r="BQ228" s="4"/>
      <c r="BR228" s="11"/>
      <c r="BS228" s="1"/>
      <c r="BU228"/>
      <c r="CF228" s="4"/>
    </row>
    <row r="229" spans="1:84" x14ac:dyDescent="0.25">
      <c r="A229" s="1" t="s">
        <v>181</v>
      </c>
      <c r="B229" s="1" t="s">
        <v>305</v>
      </c>
      <c r="C229" s="1" t="s">
        <v>420</v>
      </c>
      <c r="D229" s="1" t="s">
        <v>349</v>
      </c>
      <c r="E229" s="40">
        <v>45518</v>
      </c>
      <c r="F229" s="37" t="s">
        <v>302</v>
      </c>
      <c r="G229" s="4">
        <v>0</v>
      </c>
      <c r="H229" s="4">
        <v>0</v>
      </c>
      <c r="I229" s="4">
        <v>0</v>
      </c>
      <c r="J229" s="4">
        <v>0</v>
      </c>
      <c r="K229" s="4">
        <v>0</v>
      </c>
      <c r="L229" s="4">
        <v>0</v>
      </c>
      <c r="M229" s="4">
        <v>0</v>
      </c>
      <c r="N229" s="4">
        <v>0</v>
      </c>
      <c r="O229" s="4">
        <v>0</v>
      </c>
      <c r="P229" s="4">
        <v>0</v>
      </c>
      <c r="Q229" s="4">
        <v>1</v>
      </c>
      <c r="R229" s="4">
        <v>0</v>
      </c>
      <c r="S229" s="4">
        <v>0</v>
      </c>
      <c r="T229" s="4">
        <v>0</v>
      </c>
      <c r="U229" s="4">
        <v>0</v>
      </c>
      <c r="V229" s="4">
        <v>0</v>
      </c>
      <c r="W229" s="4">
        <v>0</v>
      </c>
      <c r="X22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229" s="4">
        <f>Tabel1[[#This Row],[Totale openbare capaciteit]]+Tabel1[[#This Row],[Totale doelgroep capaciteit]]+Tabel1[[#This Row],[Cap - Informeel]]</f>
        <v>0</v>
      </c>
      <c r="Z229" s="30"/>
      <c r="AA229" s="30"/>
      <c r="AB229" s="30"/>
      <c r="AC229" s="30"/>
      <c r="AD229" s="30"/>
      <c r="AE229" s="30"/>
      <c r="AF229" s="30"/>
      <c r="AG229" s="30"/>
      <c r="AH229" s="4">
        <f>SUM(Tabel1[[#This Row],[Bez - Gehandicapten algemeen]:[Bez - Overig gereserveerd]])</f>
        <v>0</v>
      </c>
      <c r="AI229" s="29">
        <v>2</v>
      </c>
      <c r="AJ229" s="35"/>
      <c r="AK229" s="35"/>
      <c r="AL229" s="31"/>
      <c r="AM229" s="22">
        <f>SUM(Tabel1[[#This Row],[Bez - fout, canadees]:[Bez - fout, anders]])</f>
        <v>0</v>
      </c>
      <c r="AN229" s="30"/>
      <c r="AO229" s="30"/>
      <c r="AP229" s="30"/>
      <c r="AQ229" s="30"/>
      <c r="AR229" s="22">
        <f>SUM(Tabel1[[#This Row],[Bez - Obstakel, openbaar]:[Bez - Obstakel, doelgroep]])</f>
        <v>0</v>
      </c>
      <c r="AS229" s="28"/>
      <c r="AT229" s="28"/>
      <c r="AU229" s="1"/>
      <c r="AV229" s="13">
        <f>SUM(Tabel1[[#This Row],[Bez - doelgroep totaal]]+Tabel1[[#This Row],[Bez - Openbaar]]+Tabel1[[#This Row],[Bez - Foutparkeerders]]+Tabel1[[#This Row],[Bez - Obstakels]]+Tabel1[[#This Row],[Bez - Informeel]])</f>
        <v>0</v>
      </c>
      <c r="AW22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29" s="8">
        <f>IF(OR(Tabel1[[#This Row],[Situatie tijdens meetmoment]]="wegwerkzaamheden",Tabel1[[#This Row],[Situatie tijdens meetmoment]]="niet bereikbaar")," ",IFERROR((Tabel1[[#This Row],[Bez - Privaat]])/Tabel1[[#This Row],[Cap - Privaat]],IF( AND((Tabel1[[#This Row],[Bez - Privaat]])&gt;0,Tabel1[[#This Row],[Cap - Privaat]]=0),"  ","   ")))</f>
        <v>1</v>
      </c>
      <c r="AY229"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29"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29"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29"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29" s="4"/>
      <c r="BN229"/>
      <c r="BQ229" s="4"/>
      <c r="BR229" s="11"/>
      <c r="BS229" s="1"/>
      <c r="BU229"/>
      <c r="CF229" s="4"/>
    </row>
    <row r="230" spans="1:84" x14ac:dyDescent="0.25">
      <c r="A230" s="1" t="s">
        <v>181</v>
      </c>
      <c r="B230" s="1" t="s">
        <v>305</v>
      </c>
      <c r="C230" s="1" t="s">
        <v>420</v>
      </c>
      <c r="D230" s="1" t="s">
        <v>349</v>
      </c>
      <c r="E230" s="40">
        <v>45521</v>
      </c>
      <c r="F230" s="37" t="s">
        <v>303</v>
      </c>
      <c r="G230" s="4">
        <v>0</v>
      </c>
      <c r="H230" s="4">
        <v>0</v>
      </c>
      <c r="I230" s="4">
        <v>0</v>
      </c>
      <c r="J230" s="4">
        <v>0</v>
      </c>
      <c r="K230" s="4">
        <v>0</v>
      </c>
      <c r="L230" s="4">
        <v>0</v>
      </c>
      <c r="M230" s="4">
        <v>0</v>
      </c>
      <c r="N230" s="4">
        <v>0</v>
      </c>
      <c r="O230" s="4">
        <v>0</v>
      </c>
      <c r="P230" s="4">
        <v>0</v>
      </c>
      <c r="Q230" s="4">
        <v>1</v>
      </c>
      <c r="R230" s="4">
        <v>0</v>
      </c>
      <c r="S230" s="4">
        <v>0</v>
      </c>
      <c r="T230" s="4">
        <v>0</v>
      </c>
      <c r="U230" s="4">
        <v>0</v>
      </c>
      <c r="V230" s="4">
        <v>0</v>
      </c>
      <c r="W230" s="4">
        <v>0</v>
      </c>
      <c r="X23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230" s="4">
        <f>Tabel1[[#This Row],[Totale openbare capaciteit]]+Tabel1[[#This Row],[Totale doelgroep capaciteit]]+Tabel1[[#This Row],[Cap - Informeel]]</f>
        <v>0</v>
      </c>
      <c r="Z230" s="30"/>
      <c r="AA230" s="30"/>
      <c r="AB230" s="30"/>
      <c r="AC230" s="30"/>
      <c r="AD230" s="30"/>
      <c r="AE230" s="30"/>
      <c r="AF230" s="30"/>
      <c r="AG230" s="30"/>
      <c r="AH230" s="4">
        <f>SUM(Tabel1[[#This Row],[Bez - Gehandicapten algemeen]:[Bez - Overig gereserveerd]])</f>
        <v>0</v>
      </c>
      <c r="AI230" s="29">
        <v>1</v>
      </c>
      <c r="AJ230" s="35"/>
      <c r="AK230" s="35"/>
      <c r="AL230" s="31"/>
      <c r="AM230" s="22">
        <f>SUM(Tabel1[[#This Row],[Bez - fout, canadees]:[Bez - fout, anders]])</f>
        <v>0</v>
      </c>
      <c r="AN230" s="30"/>
      <c r="AO230" s="30"/>
      <c r="AP230" s="30"/>
      <c r="AQ230" s="30"/>
      <c r="AR230" s="22">
        <f>SUM(Tabel1[[#This Row],[Bez - Obstakel, openbaar]:[Bez - Obstakel, doelgroep]])</f>
        <v>0</v>
      </c>
      <c r="AS230" s="28"/>
      <c r="AT230" s="28"/>
      <c r="AU230" s="1"/>
      <c r="AV230" s="13">
        <f>SUM(Tabel1[[#This Row],[Bez - doelgroep totaal]]+Tabel1[[#This Row],[Bez - Openbaar]]+Tabel1[[#This Row],[Bez - Foutparkeerders]]+Tabel1[[#This Row],[Bez - Obstakels]]+Tabel1[[#This Row],[Bez - Informeel]])</f>
        <v>0</v>
      </c>
      <c r="AW23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30" s="8">
        <f>IF(OR(Tabel1[[#This Row],[Situatie tijdens meetmoment]]="wegwerkzaamheden",Tabel1[[#This Row],[Situatie tijdens meetmoment]]="niet bereikbaar")," ",IFERROR((Tabel1[[#This Row],[Bez - Privaat]])/Tabel1[[#This Row],[Cap - Privaat]],IF( AND((Tabel1[[#This Row],[Bez - Privaat]])&gt;0,Tabel1[[#This Row],[Cap - Privaat]]=0),"  ","   ")))</f>
        <v>0.5</v>
      </c>
      <c r="AY230"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30"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30"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30"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30" s="4"/>
      <c r="BN230"/>
      <c r="BQ230" s="4"/>
      <c r="BR230" s="11"/>
      <c r="BS230" s="1"/>
      <c r="BU230"/>
      <c r="CF230" s="4"/>
    </row>
    <row r="231" spans="1:84" x14ac:dyDescent="0.25">
      <c r="A231" s="1" t="s">
        <v>182</v>
      </c>
      <c r="B231" s="1" t="s">
        <v>305</v>
      </c>
      <c r="C231" s="1" t="s">
        <v>420</v>
      </c>
      <c r="D231" s="1" t="s">
        <v>340</v>
      </c>
      <c r="E231" s="40">
        <v>45518</v>
      </c>
      <c r="F231" s="37" t="s">
        <v>302</v>
      </c>
      <c r="G231" s="4">
        <v>0</v>
      </c>
      <c r="H231" s="4">
        <v>0</v>
      </c>
      <c r="I231" s="4">
        <v>0</v>
      </c>
      <c r="J231" s="4">
        <v>0</v>
      </c>
      <c r="K231" s="4">
        <v>0</v>
      </c>
      <c r="L231" s="4">
        <v>0</v>
      </c>
      <c r="M231" s="4">
        <v>0</v>
      </c>
      <c r="N231" s="4">
        <v>0</v>
      </c>
      <c r="O231" s="4">
        <v>0</v>
      </c>
      <c r="P231" s="4">
        <v>0</v>
      </c>
      <c r="Q231" s="4">
        <v>1</v>
      </c>
      <c r="R231" s="4">
        <v>0</v>
      </c>
      <c r="S231" s="4">
        <v>2</v>
      </c>
      <c r="T231" s="4">
        <v>0</v>
      </c>
      <c r="U231" s="4">
        <v>0</v>
      </c>
      <c r="V231" s="4">
        <v>0</v>
      </c>
      <c r="W231" s="4">
        <v>2</v>
      </c>
      <c r="X23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14</v>
      </c>
      <c r="Y231" s="4">
        <f>Tabel1[[#This Row],[Totale openbare capaciteit]]+Tabel1[[#This Row],[Totale doelgroep capaciteit]]+Tabel1[[#This Row],[Cap - Informeel]]</f>
        <v>0</v>
      </c>
      <c r="Z231" s="30"/>
      <c r="AA231" s="30"/>
      <c r="AB231" s="30"/>
      <c r="AC231" s="30"/>
      <c r="AD231" s="30"/>
      <c r="AE231" s="30"/>
      <c r="AF231" s="30"/>
      <c r="AG231" s="30"/>
      <c r="AH231" s="4">
        <f>SUM(Tabel1[[#This Row],[Bez - Gehandicapten algemeen]:[Bez - Overig gereserveerd]])</f>
        <v>0</v>
      </c>
      <c r="AI231" s="29">
        <v>6</v>
      </c>
      <c r="AJ231" s="35"/>
      <c r="AK231" s="35"/>
      <c r="AL231" s="31"/>
      <c r="AM231" s="22">
        <f>SUM(Tabel1[[#This Row],[Bez - fout, canadees]:[Bez - fout, anders]])</f>
        <v>0</v>
      </c>
      <c r="AN231" s="30"/>
      <c r="AO231" s="30"/>
      <c r="AP231" s="30"/>
      <c r="AQ231" s="30"/>
      <c r="AR231" s="22">
        <f>SUM(Tabel1[[#This Row],[Bez - Obstakel, openbaar]:[Bez - Obstakel, doelgroep]])</f>
        <v>0</v>
      </c>
      <c r="AS231" s="28"/>
      <c r="AT231" s="28"/>
      <c r="AU231" s="1"/>
      <c r="AV231" s="13">
        <f>SUM(Tabel1[[#This Row],[Bez - doelgroep totaal]]+Tabel1[[#This Row],[Bez - Openbaar]]+Tabel1[[#This Row],[Bez - Foutparkeerders]]+Tabel1[[#This Row],[Bez - Obstakels]]+Tabel1[[#This Row],[Bez - Informeel]])</f>
        <v>0</v>
      </c>
      <c r="AW23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31" s="8">
        <f>IF(OR(Tabel1[[#This Row],[Situatie tijdens meetmoment]]="wegwerkzaamheden",Tabel1[[#This Row],[Situatie tijdens meetmoment]]="niet bereikbaar")," ",IFERROR((Tabel1[[#This Row],[Bez - Privaat]])/Tabel1[[#This Row],[Cap - Privaat]],IF( AND((Tabel1[[#This Row],[Bez - Privaat]])&gt;0,Tabel1[[#This Row],[Cap - Privaat]]=0),"  ","   ")))</f>
        <v>0.42857142857142855</v>
      </c>
      <c r="AY231"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31"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31"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31"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31" s="4"/>
      <c r="BN231"/>
      <c r="BQ231" s="4"/>
      <c r="BR231" s="11"/>
      <c r="BS231" s="1"/>
      <c r="BU231"/>
      <c r="CF231" s="4"/>
    </row>
    <row r="232" spans="1:84" x14ac:dyDescent="0.25">
      <c r="A232" s="1" t="s">
        <v>182</v>
      </c>
      <c r="B232" s="1" t="s">
        <v>305</v>
      </c>
      <c r="C232" s="1" t="s">
        <v>420</v>
      </c>
      <c r="D232" s="1" t="s">
        <v>340</v>
      </c>
      <c r="E232" s="40">
        <v>45521</v>
      </c>
      <c r="F232" s="37" t="s">
        <v>303</v>
      </c>
      <c r="G232" s="4">
        <v>0</v>
      </c>
      <c r="H232" s="4">
        <v>0</v>
      </c>
      <c r="I232" s="4">
        <v>0</v>
      </c>
      <c r="J232" s="4">
        <v>0</v>
      </c>
      <c r="K232" s="4">
        <v>0</v>
      </c>
      <c r="L232" s="4">
        <v>0</v>
      </c>
      <c r="M232" s="4">
        <v>0</v>
      </c>
      <c r="N232" s="4">
        <v>0</v>
      </c>
      <c r="O232" s="4">
        <v>0</v>
      </c>
      <c r="P232" s="4">
        <v>0</v>
      </c>
      <c r="Q232" s="4">
        <v>1</v>
      </c>
      <c r="R232" s="4">
        <v>0</v>
      </c>
      <c r="S232" s="4">
        <v>2</v>
      </c>
      <c r="T232" s="4">
        <v>0</v>
      </c>
      <c r="U232" s="4">
        <v>0</v>
      </c>
      <c r="V232" s="4">
        <v>0</v>
      </c>
      <c r="W232" s="4">
        <v>2</v>
      </c>
      <c r="X23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14</v>
      </c>
      <c r="Y232" s="4">
        <f>Tabel1[[#This Row],[Totale openbare capaciteit]]+Tabel1[[#This Row],[Totale doelgroep capaciteit]]+Tabel1[[#This Row],[Cap - Informeel]]</f>
        <v>0</v>
      </c>
      <c r="Z232" s="30"/>
      <c r="AA232" s="30"/>
      <c r="AB232" s="30"/>
      <c r="AC232" s="30"/>
      <c r="AD232" s="30"/>
      <c r="AE232" s="30"/>
      <c r="AF232" s="30"/>
      <c r="AG232" s="30"/>
      <c r="AH232" s="4">
        <f>SUM(Tabel1[[#This Row],[Bez - Gehandicapten algemeen]:[Bez - Overig gereserveerd]])</f>
        <v>0</v>
      </c>
      <c r="AI232" s="29">
        <v>2</v>
      </c>
      <c r="AJ232" s="35"/>
      <c r="AK232" s="35"/>
      <c r="AL232" s="31"/>
      <c r="AM232" s="22">
        <f>SUM(Tabel1[[#This Row],[Bez - fout, canadees]:[Bez - fout, anders]])</f>
        <v>0</v>
      </c>
      <c r="AN232" s="30"/>
      <c r="AO232" s="30"/>
      <c r="AP232" s="30"/>
      <c r="AQ232" s="30"/>
      <c r="AR232" s="22">
        <f>SUM(Tabel1[[#This Row],[Bez - Obstakel, openbaar]:[Bez - Obstakel, doelgroep]])</f>
        <v>0</v>
      </c>
      <c r="AS232" s="28"/>
      <c r="AT232" s="28"/>
      <c r="AU232" s="1"/>
      <c r="AV232" s="13">
        <f>SUM(Tabel1[[#This Row],[Bez - doelgroep totaal]]+Tabel1[[#This Row],[Bez - Openbaar]]+Tabel1[[#This Row],[Bez - Foutparkeerders]]+Tabel1[[#This Row],[Bez - Obstakels]]+Tabel1[[#This Row],[Bez - Informeel]])</f>
        <v>0</v>
      </c>
      <c r="AW23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32" s="8">
        <f>IF(OR(Tabel1[[#This Row],[Situatie tijdens meetmoment]]="wegwerkzaamheden",Tabel1[[#This Row],[Situatie tijdens meetmoment]]="niet bereikbaar")," ",IFERROR((Tabel1[[#This Row],[Bez - Privaat]])/Tabel1[[#This Row],[Cap - Privaat]],IF( AND((Tabel1[[#This Row],[Bez - Privaat]])&gt;0,Tabel1[[#This Row],[Cap - Privaat]]=0),"  ","   ")))</f>
        <v>0.14285714285714285</v>
      </c>
      <c r="AY232"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32"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32"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32"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32" s="4"/>
      <c r="BN232"/>
      <c r="BQ232" s="4"/>
      <c r="BR232" s="11"/>
      <c r="BS232" s="1"/>
      <c r="BU232"/>
      <c r="CF232" s="4"/>
    </row>
    <row r="233" spans="1:84" x14ac:dyDescent="0.25">
      <c r="A233" s="1" t="s">
        <v>183</v>
      </c>
      <c r="B233" s="1" t="s">
        <v>305</v>
      </c>
      <c r="C233" s="1" t="s">
        <v>420</v>
      </c>
      <c r="D233" s="1" t="s">
        <v>351</v>
      </c>
      <c r="E233" s="40">
        <v>45518</v>
      </c>
      <c r="F233" s="37" t="s">
        <v>302</v>
      </c>
      <c r="G233" s="4">
        <v>10</v>
      </c>
      <c r="H233" s="4">
        <v>0</v>
      </c>
      <c r="I233" s="4">
        <v>0</v>
      </c>
      <c r="J233" s="4">
        <v>0</v>
      </c>
      <c r="K233" s="4">
        <v>0</v>
      </c>
      <c r="L233" s="4">
        <v>0</v>
      </c>
      <c r="M233" s="4">
        <v>0</v>
      </c>
      <c r="N233" s="4">
        <v>0</v>
      </c>
      <c r="O233" s="4">
        <v>0</v>
      </c>
      <c r="P233" s="4">
        <v>1</v>
      </c>
      <c r="Q233" s="4">
        <v>0</v>
      </c>
      <c r="R233" s="4">
        <v>0</v>
      </c>
      <c r="S233" s="4">
        <v>0</v>
      </c>
      <c r="T233" s="4">
        <v>0</v>
      </c>
      <c r="U233" s="4">
        <v>0</v>
      </c>
      <c r="V233" s="4">
        <v>0</v>
      </c>
      <c r="W233" s="4">
        <v>0</v>
      </c>
      <c r="X23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v>
      </c>
      <c r="Y233" s="4">
        <f>Tabel1[[#This Row],[Totale openbare capaciteit]]+Tabel1[[#This Row],[Totale doelgroep capaciteit]]+Tabel1[[#This Row],[Cap - Informeel]]</f>
        <v>10</v>
      </c>
      <c r="Z233" s="29">
        <v>9</v>
      </c>
      <c r="AA233" s="30"/>
      <c r="AB233" s="30"/>
      <c r="AC233" s="30"/>
      <c r="AD233" s="30"/>
      <c r="AE233" s="30"/>
      <c r="AF233" s="30"/>
      <c r="AG233" s="30"/>
      <c r="AH233" s="4">
        <f>SUM(Tabel1[[#This Row],[Bez - Gehandicapten algemeen]:[Bez - Overig gereserveerd]])</f>
        <v>0</v>
      </c>
      <c r="AI233" s="29">
        <v>1</v>
      </c>
      <c r="AJ233" s="35"/>
      <c r="AK233" s="34">
        <v>2</v>
      </c>
      <c r="AL233" s="31" t="s">
        <v>388</v>
      </c>
      <c r="AM233" s="22">
        <f>SUM(Tabel1[[#This Row],[Bez - fout, canadees]:[Bez - fout, anders]])</f>
        <v>2</v>
      </c>
      <c r="AN233" s="30"/>
      <c r="AO233" s="30"/>
      <c r="AP233" s="30"/>
      <c r="AQ233" s="30"/>
      <c r="AR233" s="22">
        <f>SUM(Tabel1[[#This Row],[Bez - Obstakel, openbaar]:[Bez - Obstakel, doelgroep]])</f>
        <v>0</v>
      </c>
      <c r="AS233" s="28"/>
      <c r="AT233" s="28"/>
      <c r="AU233" s="1" t="s">
        <v>401</v>
      </c>
      <c r="AV233" s="13">
        <f>SUM(Tabel1[[#This Row],[Bez - doelgroep totaal]]+Tabel1[[#This Row],[Bez - Openbaar]]+Tabel1[[#This Row],[Bez - Foutparkeerders]]+Tabel1[[#This Row],[Bez - Obstakels]]+Tabel1[[#This Row],[Bez - Informeel]])</f>
        <v>11</v>
      </c>
      <c r="AW23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33" s="8">
        <f>IF(OR(Tabel1[[#This Row],[Situatie tijdens meetmoment]]="wegwerkzaamheden",Tabel1[[#This Row],[Situatie tijdens meetmoment]]="niet bereikbaar")," ",IFERROR((Tabel1[[#This Row],[Bez - Privaat]])/Tabel1[[#This Row],[Cap - Privaat]],IF( AND((Tabel1[[#This Row],[Bez - Privaat]])&gt;0,Tabel1[[#This Row],[Cap - Privaat]]=0),"  ","   ")))</f>
        <v>1</v>
      </c>
      <c r="AY23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0.9</v>
      </c>
      <c r="AZ23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1.1000000000000001</v>
      </c>
      <c r="BA23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1.1000000000000001</v>
      </c>
      <c r="BB233" s="23">
        <f>IF(OR(Tabel1[[#This Row],[Situatie tijdens meetmoment]]="wegwerkzaamheden",Tabel1[[#This Row],[Situatie tijdens meetmoment]]="niet bereikbaar")," ",IFERROR(Tabel1[[#This Row],[Totale bezetting]]/Tabel1[[#This Row],[Totale capaciteit]],IF( AND(Tabel1[[#This Row],[Totale bezetting]]&gt;0,Tabel1[[#This Row],[Totale capaciteit]]=0),"  ","   ")))</f>
        <v>1.1000000000000001</v>
      </c>
      <c r="BC233" s="4"/>
      <c r="BN233"/>
      <c r="BQ233" s="4"/>
      <c r="BR233" s="11"/>
      <c r="BS233" s="1"/>
      <c r="BU233"/>
      <c r="CF233" s="4"/>
    </row>
    <row r="234" spans="1:84" x14ac:dyDescent="0.25">
      <c r="A234" s="1" t="s">
        <v>183</v>
      </c>
      <c r="B234" s="1" t="s">
        <v>305</v>
      </c>
      <c r="C234" s="1" t="s">
        <v>420</v>
      </c>
      <c r="D234" s="1" t="s">
        <v>351</v>
      </c>
      <c r="E234" s="40">
        <v>45521</v>
      </c>
      <c r="F234" s="37" t="s">
        <v>303</v>
      </c>
      <c r="G234" s="4">
        <v>10</v>
      </c>
      <c r="H234" s="4">
        <v>0</v>
      </c>
      <c r="I234" s="4">
        <v>0</v>
      </c>
      <c r="J234" s="4">
        <v>0</v>
      </c>
      <c r="K234" s="4">
        <v>0</v>
      </c>
      <c r="L234" s="4">
        <v>0</v>
      </c>
      <c r="M234" s="4">
        <v>0</v>
      </c>
      <c r="N234" s="4">
        <v>0</v>
      </c>
      <c r="O234" s="4">
        <v>0</v>
      </c>
      <c r="P234" s="4">
        <v>1</v>
      </c>
      <c r="Q234" s="4">
        <v>0</v>
      </c>
      <c r="R234" s="4">
        <v>0</v>
      </c>
      <c r="S234" s="4">
        <v>0</v>
      </c>
      <c r="T234" s="4">
        <v>0</v>
      </c>
      <c r="U234" s="4">
        <v>0</v>
      </c>
      <c r="V234" s="4">
        <v>0</v>
      </c>
      <c r="W234" s="4">
        <v>0</v>
      </c>
      <c r="X23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v>
      </c>
      <c r="Y234" s="4">
        <f>Tabel1[[#This Row],[Totale openbare capaciteit]]+Tabel1[[#This Row],[Totale doelgroep capaciteit]]+Tabel1[[#This Row],[Cap - Informeel]]</f>
        <v>10</v>
      </c>
      <c r="Z234" s="29">
        <v>7</v>
      </c>
      <c r="AA234" s="30"/>
      <c r="AB234" s="30"/>
      <c r="AC234" s="30"/>
      <c r="AD234" s="30"/>
      <c r="AE234" s="30"/>
      <c r="AF234" s="30"/>
      <c r="AG234" s="30"/>
      <c r="AH234" s="4">
        <f>SUM(Tabel1[[#This Row],[Bez - Gehandicapten algemeen]:[Bez - Overig gereserveerd]])</f>
        <v>0</v>
      </c>
      <c r="AI234" s="29">
        <v>1</v>
      </c>
      <c r="AJ234" s="35"/>
      <c r="AK234" s="34">
        <v>1</v>
      </c>
      <c r="AL234" s="31" t="s">
        <v>388</v>
      </c>
      <c r="AM234" s="22">
        <f>SUM(Tabel1[[#This Row],[Bez - fout, canadees]:[Bez - fout, anders]])</f>
        <v>1</v>
      </c>
      <c r="AN234" s="30"/>
      <c r="AO234" s="30"/>
      <c r="AP234" s="30"/>
      <c r="AQ234" s="30"/>
      <c r="AR234" s="22">
        <f>SUM(Tabel1[[#This Row],[Bez - Obstakel, openbaar]:[Bez - Obstakel, doelgroep]])</f>
        <v>0</v>
      </c>
      <c r="AS234" s="28"/>
      <c r="AT234" s="28"/>
      <c r="AU234" s="1"/>
      <c r="AV234" s="13">
        <f>SUM(Tabel1[[#This Row],[Bez - doelgroep totaal]]+Tabel1[[#This Row],[Bez - Openbaar]]+Tabel1[[#This Row],[Bez - Foutparkeerders]]+Tabel1[[#This Row],[Bez - Obstakels]]+Tabel1[[#This Row],[Bez - Informeel]])</f>
        <v>8</v>
      </c>
      <c r="AW23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34" s="8">
        <f>IF(OR(Tabel1[[#This Row],[Situatie tijdens meetmoment]]="wegwerkzaamheden",Tabel1[[#This Row],[Situatie tijdens meetmoment]]="niet bereikbaar")," ",IFERROR((Tabel1[[#This Row],[Bez - Privaat]])/Tabel1[[#This Row],[Cap - Privaat]],IF( AND((Tabel1[[#This Row],[Bez - Privaat]])&gt;0,Tabel1[[#This Row],[Cap - Privaat]]=0),"  ","   ")))</f>
        <v>1</v>
      </c>
      <c r="AY23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v>
      </c>
      <c r="AZ23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v>
      </c>
      <c r="BA23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v>
      </c>
      <c r="BB234" s="23">
        <f>IF(OR(Tabel1[[#This Row],[Situatie tijdens meetmoment]]="wegwerkzaamheden",Tabel1[[#This Row],[Situatie tijdens meetmoment]]="niet bereikbaar")," ",IFERROR(Tabel1[[#This Row],[Totale bezetting]]/Tabel1[[#This Row],[Totale capaciteit]],IF( AND(Tabel1[[#This Row],[Totale bezetting]]&gt;0,Tabel1[[#This Row],[Totale capaciteit]]=0),"  ","   ")))</f>
        <v>0.8</v>
      </c>
      <c r="BC234" s="4"/>
      <c r="BN234"/>
      <c r="BQ234" s="4"/>
      <c r="BR234" s="11"/>
      <c r="BS234" s="1"/>
      <c r="BU234"/>
      <c r="CF234" s="4"/>
    </row>
    <row r="235" spans="1:84" x14ac:dyDescent="0.25">
      <c r="A235" s="1" t="s">
        <v>184</v>
      </c>
      <c r="B235" s="1" t="s">
        <v>305</v>
      </c>
      <c r="C235" s="1" t="s">
        <v>420</v>
      </c>
      <c r="D235" s="1" t="s">
        <v>336</v>
      </c>
      <c r="E235" s="40">
        <v>45518</v>
      </c>
      <c r="F235" s="37" t="s">
        <v>302</v>
      </c>
      <c r="G235" s="4">
        <v>5</v>
      </c>
      <c r="H235" s="4">
        <v>0</v>
      </c>
      <c r="I235" s="4">
        <v>0</v>
      </c>
      <c r="J235" s="4">
        <v>0</v>
      </c>
      <c r="K235" s="4">
        <v>0</v>
      </c>
      <c r="L235" s="4">
        <v>0</v>
      </c>
      <c r="M235" s="4">
        <v>0</v>
      </c>
      <c r="N235" s="4">
        <v>0</v>
      </c>
      <c r="O235" s="4">
        <v>0</v>
      </c>
      <c r="P235" s="4">
        <v>2</v>
      </c>
      <c r="Q235" s="4">
        <v>0</v>
      </c>
      <c r="R235" s="4">
        <v>0</v>
      </c>
      <c r="S235" s="4">
        <v>0</v>
      </c>
      <c r="T235" s="4">
        <v>1</v>
      </c>
      <c r="U235" s="4">
        <v>0</v>
      </c>
      <c r="V235" s="4">
        <v>0</v>
      </c>
      <c r="W235" s="4">
        <v>0</v>
      </c>
      <c r="X23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235" s="4">
        <f>Tabel1[[#This Row],[Totale openbare capaciteit]]+Tabel1[[#This Row],[Totale doelgroep capaciteit]]+Tabel1[[#This Row],[Cap - Informeel]]</f>
        <v>5</v>
      </c>
      <c r="Z235" s="29">
        <v>4</v>
      </c>
      <c r="AA235" s="30"/>
      <c r="AB235" s="30"/>
      <c r="AC235" s="30"/>
      <c r="AD235" s="30"/>
      <c r="AE235" s="30"/>
      <c r="AF235" s="30"/>
      <c r="AG235" s="30"/>
      <c r="AH235" s="4">
        <f>SUM(Tabel1[[#This Row],[Bez - Gehandicapten algemeen]:[Bez - Overig gereserveerd]])</f>
        <v>0</v>
      </c>
      <c r="AI235" s="29">
        <v>1</v>
      </c>
      <c r="AJ235" s="34">
        <v>2</v>
      </c>
      <c r="AK235" s="35"/>
      <c r="AL235" s="31"/>
      <c r="AM235" s="22">
        <f>SUM(Tabel1[[#This Row],[Bez - fout, canadees]:[Bez - fout, anders]])</f>
        <v>2</v>
      </c>
      <c r="AN235" s="30"/>
      <c r="AO235" s="30"/>
      <c r="AP235" s="30"/>
      <c r="AQ235" s="30"/>
      <c r="AR235" s="22">
        <f>SUM(Tabel1[[#This Row],[Bez - Obstakel, openbaar]:[Bez - Obstakel, doelgroep]])</f>
        <v>0</v>
      </c>
      <c r="AS235" s="28"/>
      <c r="AT235" s="28"/>
      <c r="AU235" s="1" t="s">
        <v>401</v>
      </c>
      <c r="AV235" s="13">
        <f>SUM(Tabel1[[#This Row],[Bez - doelgroep totaal]]+Tabel1[[#This Row],[Bez - Openbaar]]+Tabel1[[#This Row],[Bez - Foutparkeerders]]+Tabel1[[#This Row],[Bez - Obstakels]]+Tabel1[[#This Row],[Bez - Informeel]])</f>
        <v>6</v>
      </c>
      <c r="AW23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35" s="8">
        <f>IF(OR(Tabel1[[#This Row],[Situatie tijdens meetmoment]]="wegwerkzaamheden",Tabel1[[#This Row],[Situatie tijdens meetmoment]]="niet bereikbaar")," ",IFERROR((Tabel1[[#This Row],[Bez - Privaat]])/Tabel1[[#This Row],[Cap - Privaat]],IF( AND((Tabel1[[#This Row],[Bez - Privaat]])&gt;0,Tabel1[[#This Row],[Cap - Privaat]]=0),"  ","   ")))</f>
        <v>0.25</v>
      </c>
      <c r="AY23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v>
      </c>
      <c r="AZ23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1.2</v>
      </c>
      <c r="BA23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1.2</v>
      </c>
      <c r="BB235" s="23">
        <f>IF(OR(Tabel1[[#This Row],[Situatie tijdens meetmoment]]="wegwerkzaamheden",Tabel1[[#This Row],[Situatie tijdens meetmoment]]="niet bereikbaar")," ",IFERROR(Tabel1[[#This Row],[Totale bezetting]]/Tabel1[[#This Row],[Totale capaciteit]],IF( AND(Tabel1[[#This Row],[Totale bezetting]]&gt;0,Tabel1[[#This Row],[Totale capaciteit]]=0),"  ","   ")))</f>
        <v>1.2</v>
      </c>
      <c r="BC235" s="4"/>
      <c r="BN235"/>
      <c r="BQ235" s="4"/>
      <c r="BR235" s="11"/>
      <c r="BS235" s="1"/>
      <c r="BU235"/>
      <c r="CF235" s="4"/>
    </row>
    <row r="236" spans="1:84" x14ac:dyDescent="0.25">
      <c r="A236" s="1" t="s">
        <v>184</v>
      </c>
      <c r="B236" s="1" t="s">
        <v>305</v>
      </c>
      <c r="C236" s="1" t="s">
        <v>420</v>
      </c>
      <c r="D236" s="1" t="s">
        <v>336</v>
      </c>
      <c r="E236" s="40">
        <v>45521</v>
      </c>
      <c r="F236" s="37" t="s">
        <v>303</v>
      </c>
      <c r="G236" s="4">
        <v>5</v>
      </c>
      <c r="H236" s="4">
        <v>0</v>
      </c>
      <c r="I236" s="4">
        <v>0</v>
      </c>
      <c r="J236" s="4">
        <v>0</v>
      </c>
      <c r="K236" s="4">
        <v>0</v>
      </c>
      <c r="L236" s="4">
        <v>0</v>
      </c>
      <c r="M236" s="4">
        <v>0</v>
      </c>
      <c r="N236" s="4">
        <v>0</v>
      </c>
      <c r="O236" s="4">
        <v>0</v>
      </c>
      <c r="P236" s="4">
        <v>2</v>
      </c>
      <c r="Q236" s="4">
        <v>0</v>
      </c>
      <c r="R236" s="4">
        <v>0</v>
      </c>
      <c r="S236" s="4">
        <v>0</v>
      </c>
      <c r="T236" s="4">
        <v>1</v>
      </c>
      <c r="U236" s="4">
        <v>0</v>
      </c>
      <c r="V236" s="4">
        <v>0</v>
      </c>
      <c r="W236" s="4">
        <v>0</v>
      </c>
      <c r="X23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236" s="4">
        <f>Tabel1[[#This Row],[Totale openbare capaciteit]]+Tabel1[[#This Row],[Totale doelgroep capaciteit]]+Tabel1[[#This Row],[Cap - Informeel]]</f>
        <v>5</v>
      </c>
      <c r="Z236" s="29">
        <v>1</v>
      </c>
      <c r="AA236" s="30"/>
      <c r="AB236" s="30"/>
      <c r="AC236" s="30"/>
      <c r="AD236" s="30"/>
      <c r="AE236" s="30"/>
      <c r="AF236" s="30"/>
      <c r="AG236" s="30"/>
      <c r="AH236" s="4">
        <f>SUM(Tabel1[[#This Row],[Bez - Gehandicapten algemeen]:[Bez - Overig gereserveerd]])</f>
        <v>0</v>
      </c>
      <c r="AI236" s="29">
        <v>1</v>
      </c>
      <c r="AJ236" s="34">
        <v>3</v>
      </c>
      <c r="AK236" s="34">
        <v>2</v>
      </c>
      <c r="AL236" s="31" t="s">
        <v>391</v>
      </c>
      <c r="AM236" s="22">
        <f>SUM(Tabel1[[#This Row],[Bez - fout, canadees]:[Bez - fout, anders]])</f>
        <v>5</v>
      </c>
      <c r="AN236" s="30"/>
      <c r="AO236" s="30"/>
      <c r="AP236" s="30"/>
      <c r="AQ236" s="30"/>
      <c r="AR236" s="22">
        <f>SUM(Tabel1[[#This Row],[Bez - Obstakel, openbaar]:[Bez - Obstakel, doelgroep]])</f>
        <v>0</v>
      </c>
      <c r="AS236" s="28"/>
      <c r="AT236" s="28"/>
      <c r="AU236" s="1" t="s">
        <v>401</v>
      </c>
      <c r="AV236" s="13">
        <f>SUM(Tabel1[[#This Row],[Bez - doelgroep totaal]]+Tabel1[[#This Row],[Bez - Openbaar]]+Tabel1[[#This Row],[Bez - Foutparkeerders]]+Tabel1[[#This Row],[Bez - Obstakels]]+Tabel1[[#This Row],[Bez - Informeel]])</f>
        <v>6</v>
      </c>
      <c r="AW23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36" s="8">
        <f>IF(OR(Tabel1[[#This Row],[Situatie tijdens meetmoment]]="wegwerkzaamheden",Tabel1[[#This Row],[Situatie tijdens meetmoment]]="niet bereikbaar")," ",IFERROR((Tabel1[[#This Row],[Bez - Privaat]])/Tabel1[[#This Row],[Cap - Privaat]],IF( AND((Tabel1[[#This Row],[Bez - Privaat]])&gt;0,Tabel1[[#This Row],[Cap - Privaat]]=0),"  ","   ")))</f>
        <v>0.25</v>
      </c>
      <c r="AY23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0.2</v>
      </c>
      <c r="AZ23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1.2</v>
      </c>
      <c r="BA23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1.2</v>
      </c>
      <c r="BB236" s="23">
        <f>IF(OR(Tabel1[[#This Row],[Situatie tijdens meetmoment]]="wegwerkzaamheden",Tabel1[[#This Row],[Situatie tijdens meetmoment]]="niet bereikbaar")," ",IFERROR(Tabel1[[#This Row],[Totale bezetting]]/Tabel1[[#This Row],[Totale capaciteit]],IF( AND(Tabel1[[#This Row],[Totale bezetting]]&gt;0,Tabel1[[#This Row],[Totale capaciteit]]=0),"  ","   ")))</f>
        <v>1.2</v>
      </c>
      <c r="BC236" s="4"/>
      <c r="BN236"/>
      <c r="BQ236" s="4"/>
      <c r="BR236" s="11"/>
      <c r="BS236" s="1"/>
      <c r="BU236"/>
      <c r="CF236" s="4"/>
    </row>
    <row r="237" spans="1:84" x14ac:dyDescent="0.25">
      <c r="A237" s="1" t="s">
        <v>185</v>
      </c>
      <c r="B237" s="1" t="s">
        <v>305</v>
      </c>
      <c r="C237" s="1" t="s">
        <v>420</v>
      </c>
      <c r="D237" s="1" t="s">
        <v>352</v>
      </c>
      <c r="E237" s="40">
        <v>45518</v>
      </c>
      <c r="F237" s="37" t="s">
        <v>302</v>
      </c>
      <c r="G237" s="4">
        <v>15</v>
      </c>
      <c r="H237" s="4">
        <v>5</v>
      </c>
      <c r="I237" s="4">
        <v>0</v>
      </c>
      <c r="J237" s="4">
        <v>0</v>
      </c>
      <c r="K237" s="4">
        <v>0</v>
      </c>
      <c r="L237" s="4">
        <v>0</v>
      </c>
      <c r="M237" s="4">
        <v>0</v>
      </c>
      <c r="N237" s="4">
        <v>0</v>
      </c>
      <c r="O237" s="4">
        <v>0</v>
      </c>
      <c r="P237" s="4">
        <v>0</v>
      </c>
      <c r="Q237" s="4">
        <v>0</v>
      </c>
      <c r="R237" s="4">
        <v>0</v>
      </c>
      <c r="S237" s="4">
        <v>0</v>
      </c>
      <c r="T237" s="4">
        <v>0</v>
      </c>
      <c r="U237" s="4">
        <v>0</v>
      </c>
      <c r="V237" s="4">
        <v>0</v>
      </c>
      <c r="W237" s="4">
        <v>0</v>
      </c>
      <c r="X23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37" s="4">
        <f>Tabel1[[#This Row],[Totale openbare capaciteit]]+Tabel1[[#This Row],[Totale doelgroep capaciteit]]+Tabel1[[#This Row],[Cap - Informeel]]</f>
        <v>20</v>
      </c>
      <c r="Z237" s="29">
        <v>14</v>
      </c>
      <c r="AA237" s="29">
        <v>1</v>
      </c>
      <c r="AB237" s="30"/>
      <c r="AC237" s="30"/>
      <c r="AD237" s="30"/>
      <c r="AE237" s="30"/>
      <c r="AF237" s="30"/>
      <c r="AG237" s="30"/>
      <c r="AH237" s="4">
        <f>SUM(Tabel1[[#This Row],[Bez - Gehandicapten algemeen]:[Bez - Overig gereserveerd]])</f>
        <v>0</v>
      </c>
      <c r="AI237" s="30"/>
      <c r="AJ237" s="35"/>
      <c r="AK237" s="35"/>
      <c r="AL237" s="31"/>
      <c r="AM237" s="22">
        <f>SUM(Tabel1[[#This Row],[Bez - fout, canadees]:[Bez - fout, anders]])</f>
        <v>0</v>
      </c>
      <c r="AN237" s="30"/>
      <c r="AO237" s="30"/>
      <c r="AP237" s="30"/>
      <c r="AQ237" s="30"/>
      <c r="AR237" s="22">
        <f>SUM(Tabel1[[#This Row],[Bez - Obstakel, openbaar]:[Bez - Obstakel, doelgroep]])</f>
        <v>0</v>
      </c>
      <c r="AS237" s="28"/>
      <c r="AT237" s="28"/>
      <c r="AU237" s="1"/>
      <c r="AV237" s="13">
        <f>SUM(Tabel1[[#This Row],[Bez - doelgroep totaal]]+Tabel1[[#This Row],[Bez - Openbaar]]+Tabel1[[#This Row],[Bez - Foutparkeerders]]+Tabel1[[#This Row],[Bez - Obstakels]]+Tabel1[[#This Row],[Bez - Informeel]])</f>
        <v>15</v>
      </c>
      <c r="AW23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37"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3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0.93333333333333335</v>
      </c>
      <c r="AZ23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23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237" s="23">
        <f>IF(OR(Tabel1[[#This Row],[Situatie tijdens meetmoment]]="wegwerkzaamheden",Tabel1[[#This Row],[Situatie tijdens meetmoment]]="niet bereikbaar")," ",IFERROR(Tabel1[[#This Row],[Totale bezetting]]/Tabel1[[#This Row],[Totale capaciteit]],IF( AND(Tabel1[[#This Row],[Totale bezetting]]&gt;0,Tabel1[[#This Row],[Totale capaciteit]]=0),"  ","   ")))</f>
        <v>0.75</v>
      </c>
      <c r="BC237" s="4"/>
      <c r="BN237"/>
      <c r="BQ237" s="4"/>
      <c r="BR237" s="11"/>
      <c r="BS237" s="1"/>
      <c r="BU237"/>
      <c r="CF237" s="4"/>
    </row>
    <row r="238" spans="1:84" x14ac:dyDescent="0.25">
      <c r="A238" s="1" t="s">
        <v>185</v>
      </c>
      <c r="B238" s="1" t="s">
        <v>305</v>
      </c>
      <c r="C238" s="1" t="s">
        <v>420</v>
      </c>
      <c r="D238" s="1" t="s">
        <v>352</v>
      </c>
      <c r="E238" s="40">
        <v>45521</v>
      </c>
      <c r="F238" s="37" t="s">
        <v>303</v>
      </c>
      <c r="G238" s="4">
        <v>15</v>
      </c>
      <c r="H238" s="4">
        <v>5</v>
      </c>
      <c r="I238" s="4">
        <v>0</v>
      </c>
      <c r="J238" s="4">
        <v>0</v>
      </c>
      <c r="K238" s="4">
        <v>0</v>
      </c>
      <c r="L238" s="4">
        <v>0</v>
      </c>
      <c r="M238" s="4">
        <v>0</v>
      </c>
      <c r="N238" s="4">
        <v>0</v>
      </c>
      <c r="O238" s="4">
        <v>0</v>
      </c>
      <c r="P238" s="4">
        <v>0</v>
      </c>
      <c r="Q238" s="4">
        <v>0</v>
      </c>
      <c r="R238" s="4">
        <v>0</v>
      </c>
      <c r="S238" s="4">
        <v>0</v>
      </c>
      <c r="T238" s="4">
        <v>0</v>
      </c>
      <c r="U238" s="4">
        <v>0</v>
      </c>
      <c r="V238" s="4">
        <v>0</v>
      </c>
      <c r="W238" s="4">
        <v>0</v>
      </c>
      <c r="X23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38" s="4">
        <f>Tabel1[[#This Row],[Totale openbare capaciteit]]+Tabel1[[#This Row],[Totale doelgroep capaciteit]]+Tabel1[[#This Row],[Cap - Informeel]]</f>
        <v>20</v>
      </c>
      <c r="Z238" s="29">
        <v>12</v>
      </c>
      <c r="AA238" s="30"/>
      <c r="AB238" s="30"/>
      <c r="AC238" s="30"/>
      <c r="AD238" s="30"/>
      <c r="AE238" s="30"/>
      <c r="AF238" s="30"/>
      <c r="AG238" s="30"/>
      <c r="AH238" s="4">
        <f>SUM(Tabel1[[#This Row],[Bez - Gehandicapten algemeen]:[Bez - Overig gereserveerd]])</f>
        <v>0</v>
      </c>
      <c r="AI238" s="30"/>
      <c r="AJ238" s="35"/>
      <c r="AK238" s="35"/>
      <c r="AL238" s="31"/>
      <c r="AM238" s="22">
        <f>SUM(Tabel1[[#This Row],[Bez - fout, canadees]:[Bez - fout, anders]])</f>
        <v>0</v>
      </c>
      <c r="AN238" s="30"/>
      <c r="AO238" s="30"/>
      <c r="AP238" s="30"/>
      <c r="AQ238" s="30"/>
      <c r="AR238" s="22">
        <f>SUM(Tabel1[[#This Row],[Bez - Obstakel, openbaar]:[Bez - Obstakel, doelgroep]])</f>
        <v>0</v>
      </c>
      <c r="AS238" s="28"/>
      <c r="AT238" s="28"/>
      <c r="AU238" s="1"/>
      <c r="AV238" s="13">
        <f>SUM(Tabel1[[#This Row],[Bez - doelgroep totaal]]+Tabel1[[#This Row],[Bez - Openbaar]]+Tabel1[[#This Row],[Bez - Foutparkeerders]]+Tabel1[[#This Row],[Bez - Obstakels]]+Tabel1[[#This Row],[Bez - Informeel]])</f>
        <v>12</v>
      </c>
      <c r="AW23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38"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3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v>
      </c>
      <c r="AZ23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v>
      </c>
      <c r="BA23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v>
      </c>
      <c r="BB238" s="23">
        <f>IF(OR(Tabel1[[#This Row],[Situatie tijdens meetmoment]]="wegwerkzaamheden",Tabel1[[#This Row],[Situatie tijdens meetmoment]]="niet bereikbaar")," ",IFERROR(Tabel1[[#This Row],[Totale bezetting]]/Tabel1[[#This Row],[Totale capaciteit]],IF( AND(Tabel1[[#This Row],[Totale bezetting]]&gt;0,Tabel1[[#This Row],[Totale capaciteit]]=0),"  ","   ")))</f>
        <v>0.6</v>
      </c>
      <c r="BC238" s="4"/>
      <c r="BN238"/>
      <c r="BQ238" s="4"/>
      <c r="BR238" s="11"/>
      <c r="BS238" s="1"/>
      <c r="BU238"/>
      <c r="CF238" s="4"/>
    </row>
    <row r="239" spans="1:84" x14ac:dyDescent="0.25">
      <c r="A239" s="1" t="s">
        <v>186</v>
      </c>
      <c r="B239" s="1" t="s">
        <v>305</v>
      </c>
      <c r="C239" s="1" t="s">
        <v>420</v>
      </c>
      <c r="D239" s="1" t="s">
        <v>353</v>
      </c>
      <c r="E239" s="40">
        <v>45518</v>
      </c>
      <c r="F239" s="37" t="s">
        <v>302</v>
      </c>
      <c r="G239" s="4">
        <v>17</v>
      </c>
      <c r="H239" s="4">
        <v>0</v>
      </c>
      <c r="I239" s="4">
        <v>0</v>
      </c>
      <c r="J239" s="4">
        <v>0</v>
      </c>
      <c r="K239" s="4">
        <v>0</v>
      </c>
      <c r="L239" s="4">
        <v>0</v>
      </c>
      <c r="M239" s="4">
        <v>0</v>
      </c>
      <c r="N239" s="4">
        <v>0</v>
      </c>
      <c r="O239" s="4">
        <v>0</v>
      </c>
      <c r="P239" s="4">
        <v>5</v>
      </c>
      <c r="Q239" s="4">
        <v>0</v>
      </c>
      <c r="R239" s="4">
        <v>0</v>
      </c>
      <c r="S239" s="4">
        <v>0</v>
      </c>
      <c r="T239" s="4">
        <v>0</v>
      </c>
      <c r="U239" s="4">
        <v>0</v>
      </c>
      <c r="V239" s="4">
        <v>0</v>
      </c>
      <c r="W239" s="4">
        <v>0</v>
      </c>
      <c r="X23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5</v>
      </c>
      <c r="Y239" s="4">
        <f>Tabel1[[#This Row],[Totale openbare capaciteit]]+Tabel1[[#This Row],[Totale doelgroep capaciteit]]+Tabel1[[#This Row],[Cap - Informeel]]</f>
        <v>17</v>
      </c>
      <c r="Z239" s="29">
        <v>15</v>
      </c>
      <c r="AA239" s="30"/>
      <c r="AB239" s="30"/>
      <c r="AC239" s="30"/>
      <c r="AD239" s="30"/>
      <c r="AE239" s="30"/>
      <c r="AF239" s="30"/>
      <c r="AG239" s="30"/>
      <c r="AH239" s="4">
        <f>SUM(Tabel1[[#This Row],[Bez - Gehandicapten algemeen]:[Bez - Overig gereserveerd]])</f>
        <v>0</v>
      </c>
      <c r="AI239" s="29">
        <v>7</v>
      </c>
      <c r="AJ239" s="35"/>
      <c r="AK239" s="34">
        <v>2</v>
      </c>
      <c r="AL239" s="31" t="s">
        <v>390</v>
      </c>
      <c r="AM239" s="22">
        <f>SUM(Tabel1[[#This Row],[Bez - fout, canadees]:[Bez - fout, anders]])</f>
        <v>2</v>
      </c>
      <c r="AN239" s="30"/>
      <c r="AO239" s="30"/>
      <c r="AP239" s="30"/>
      <c r="AQ239" s="30"/>
      <c r="AR239" s="22">
        <f>SUM(Tabel1[[#This Row],[Bez - Obstakel, openbaar]:[Bez - Obstakel, doelgroep]])</f>
        <v>0</v>
      </c>
      <c r="AS239" s="28"/>
      <c r="AT239" s="28"/>
      <c r="AU239" s="1"/>
      <c r="AV239" s="13">
        <f>SUM(Tabel1[[#This Row],[Bez - doelgroep totaal]]+Tabel1[[#This Row],[Bez - Openbaar]]+Tabel1[[#This Row],[Bez - Foutparkeerders]]+Tabel1[[#This Row],[Bez - Obstakels]]+Tabel1[[#This Row],[Bez - Informeel]])</f>
        <v>17</v>
      </c>
      <c r="AW23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39" s="8">
        <f>IF(OR(Tabel1[[#This Row],[Situatie tijdens meetmoment]]="wegwerkzaamheden",Tabel1[[#This Row],[Situatie tijdens meetmoment]]="niet bereikbaar")," ",IFERROR((Tabel1[[#This Row],[Bez - Privaat]])/Tabel1[[#This Row],[Cap - Privaat]],IF( AND((Tabel1[[#This Row],[Bez - Privaat]])&gt;0,Tabel1[[#This Row],[Cap - Privaat]]=0),"  ","   ")))</f>
        <v>1.4</v>
      </c>
      <c r="AY23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0.88235294117647056</v>
      </c>
      <c r="AZ23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23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239" s="23">
        <f>IF(OR(Tabel1[[#This Row],[Situatie tijdens meetmoment]]="wegwerkzaamheden",Tabel1[[#This Row],[Situatie tijdens meetmoment]]="niet bereikbaar")," ",IFERROR(Tabel1[[#This Row],[Totale bezetting]]/Tabel1[[#This Row],[Totale capaciteit]],IF( AND(Tabel1[[#This Row],[Totale bezetting]]&gt;0,Tabel1[[#This Row],[Totale capaciteit]]=0),"  ","   ")))</f>
        <v>1</v>
      </c>
      <c r="BC239" s="4"/>
      <c r="BN239"/>
      <c r="BQ239" s="4"/>
      <c r="BR239" s="11"/>
      <c r="BS239" s="1"/>
      <c r="BU239"/>
      <c r="CF239" s="4"/>
    </row>
    <row r="240" spans="1:84" x14ac:dyDescent="0.25">
      <c r="A240" s="1" t="s">
        <v>186</v>
      </c>
      <c r="B240" s="1" t="s">
        <v>305</v>
      </c>
      <c r="C240" s="1" t="s">
        <v>420</v>
      </c>
      <c r="D240" s="1" t="s">
        <v>353</v>
      </c>
      <c r="E240" s="40">
        <v>45521</v>
      </c>
      <c r="F240" s="37" t="s">
        <v>303</v>
      </c>
      <c r="G240" s="4">
        <v>17</v>
      </c>
      <c r="H240" s="4">
        <v>0</v>
      </c>
      <c r="I240" s="4">
        <v>0</v>
      </c>
      <c r="J240" s="4">
        <v>0</v>
      </c>
      <c r="K240" s="4">
        <v>0</v>
      </c>
      <c r="L240" s="4">
        <v>0</v>
      </c>
      <c r="M240" s="4">
        <v>0</v>
      </c>
      <c r="N240" s="4">
        <v>0</v>
      </c>
      <c r="O240" s="4">
        <v>0</v>
      </c>
      <c r="P240" s="4">
        <v>5</v>
      </c>
      <c r="Q240" s="4">
        <v>0</v>
      </c>
      <c r="R240" s="4">
        <v>0</v>
      </c>
      <c r="S240" s="4">
        <v>0</v>
      </c>
      <c r="T240" s="4">
        <v>0</v>
      </c>
      <c r="U240" s="4">
        <v>0</v>
      </c>
      <c r="V240" s="4">
        <v>0</v>
      </c>
      <c r="W240" s="4">
        <v>0</v>
      </c>
      <c r="X24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5</v>
      </c>
      <c r="Y240" s="4">
        <f>Tabel1[[#This Row],[Totale openbare capaciteit]]+Tabel1[[#This Row],[Totale doelgroep capaciteit]]+Tabel1[[#This Row],[Cap - Informeel]]</f>
        <v>17</v>
      </c>
      <c r="Z240" s="29">
        <v>14</v>
      </c>
      <c r="AA240" s="30"/>
      <c r="AB240" s="30"/>
      <c r="AC240" s="30"/>
      <c r="AD240" s="30"/>
      <c r="AE240" s="30"/>
      <c r="AF240" s="30"/>
      <c r="AG240" s="30"/>
      <c r="AH240" s="4">
        <f>SUM(Tabel1[[#This Row],[Bez - Gehandicapten algemeen]:[Bez - Overig gereserveerd]])</f>
        <v>0</v>
      </c>
      <c r="AI240" s="29">
        <v>2</v>
      </c>
      <c r="AJ240" s="34">
        <v>1</v>
      </c>
      <c r="AK240" s="35"/>
      <c r="AL240" s="31"/>
      <c r="AM240" s="22">
        <f>SUM(Tabel1[[#This Row],[Bez - fout, canadees]:[Bez - fout, anders]])</f>
        <v>1</v>
      </c>
      <c r="AN240" s="30"/>
      <c r="AO240" s="30"/>
      <c r="AP240" s="30"/>
      <c r="AQ240" s="30"/>
      <c r="AR240" s="22">
        <f>SUM(Tabel1[[#This Row],[Bez - Obstakel, openbaar]:[Bez - Obstakel, doelgroep]])</f>
        <v>0</v>
      </c>
      <c r="AS240" s="28"/>
      <c r="AT240" s="28"/>
      <c r="AU240" s="1"/>
      <c r="AV240" s="13">
        <f>SUM(Tabel1[[#This Row],[Bez - doelgroep totaal]]+Tabel1[[#This Row],[Bez - Openbaar]]+Tabel1[[#This Row],[Bez - Foutparkeerders]]+Tabel1[[#This Row],[Bez - Obstakels]]+Tabel1[[#This Row],[Bez - Informeel]])</f>
        <v>15</v>
      </c>
      <c r="AW24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40" s="8">
        <f>IF(OR(Tabel1[[#This Row],[Situatie tijdens meetmoment]]="wegwerkzaamheden",Tabel1[[#This Row],[Situatie tijdens meetmoment]]="niet bereikbaar")," ",IFERROR((Tabel1[[#This Row],[Bez - Privaat]])/Tabel1[[#This Row],[Cap - Privaat]],IF( AND((Tabel1[[#This Row],[Bez - Privaat]])&gt;0,Tabel1[[#This Row],[Cap - Privaat]]=0),"  ","   ")))</f>
        <v>0.4</v>
      </c>
      <c r="AY24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0.82352941176470584</v>
      </c>
      <c r="AZ24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0.88235294117647056</v>
      </c>
      <c r="BA24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0.88235294117647056</v>
      </c>
      <c r="BB240" s="23">
        <f>IF(OR(Tabel1[[#This Row],[Situatie tijdens meetmoment]]="wegwerkzaamheden",Tabel1[[#This Row],[Situatie tijdens meetmoment]]="niet bereikbaar")," ",IFERROR(Tabel1[[#This Row],[Totale bezetting]]/Tabel1[[#This Row],[Totale capaciteit]],IF( AND(Tabel1[[#This Row],[Totale bezetting]]&gt;0,Tabel1[[#This Row],[Totale capaciteit]]=0),"  ","   ")))</f>
        <v>0.88235294117647056</v>
      </c>
      <c r="BC240" s="4"/>
      <c r="BN240"/>
      <c r="BQ240" s="4"/>
      <c r="BR240" s="11"/>
      <c r="BS240" s="1"/>
      <c r="BU240"/>
      <c r="CF240" s="4"/>
    </row>
    <row r="241" spans="1:84" x14ac:dyDescent="0.25">
      <c r="A241" s="1" t="s">
        <v>187</v>
      </c>
      <c r="B241" s="1" t="s">
        <v>305</v>
      </c>
      <c r="C241" s="1" t="s">
        <v>420</v>
      </c>
      <c r="D241" s="1" t="s">
        <v>352</v>
      </c>
      <c r="E241" s="40">
        <v>45518</v>
      </c>
      <c r="F241" s="37" t="s">
        <v>302</v>
      </c>
      <c r="G241" s="4">
        <v>10</v>
      </c>
      <c r="H241" s="4">
        <v>6</v>
      </c>
      <c r="I241" s="4">
        <v>0</v>
      </c>
      <c r="J241" s="4">
        <v>0</v>
      </c>
      <c r="K241" s="4">
        <v>0</v>
      </c>
      <c r="L241" s="4">
        <v>0</v>
      </c>
      <c r="M241" s="4">
        <v>0</v>
      </c>
      <c r="N241" s="4">
        <v>0</v>
      </c>
      <c r="O241" s="4">
        <v>0</v>
      </c>
      <c r="P241" s="4">
        <v>0</v>
      </c>
      <c r="Q241" s="4">
        <v>0</v>
      </c>
      <c r="R241" s="4">
        <v>1</v>
      </c>
      <c r="S241" s="4">
        <v>0</v>
      </c>
      <c r="T241" s="4">
        <v>0</v>
      </c>
      <c r="U241" s="4">
        <v>0</v>
      </c>
      <c r="V241" s="4">
        <v>0</v>
      </c>
      <c r="W241" s="4">
        <v>0</v>
      </c>
      <c r="X24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v>
      </c>
      <c r="Y241" s="4">
        <f>Tabel1[[#This Row],[Totale openbare capaciteit]]+Tabel1[[#This Row],[Totale doelgroep capaciteit]]+Tabel1[[#This Row],[Cap - Informeel]]</f>
        <v>16</v>
      </c>
      <c r="Z241" s="29">
        <v>10</v>
      </c>
      <c r="AA241" s="29">
        <v>6</v>
      </c>
      <c r="AB241" s="30"/>
      <c r="AC241" s="30"/>
      <c r="AD241" s="30"/>
      <c r="AE241" s="30"/>
      <c r="AF241" s="30"/>
      <c r="AG241" s="30"/>
      <c r="AH241" s="4">
        <f>SUM(Tabel1[[#This Row],[Bez - Gehandicapten algemeen]:[Bez - Overig gereserveerd]])</f>
        <v>0</v>
      </c>
      <c r="AI241" s="30"/>
      <c r="AJ241" s="35"/>
      <c r="AK241" s="35"/>
      <c r="AL241" s="31"/>
      <c r="AM241" s="22">
        <f>SUM(Tabel1[[#This Row],[Bez - fout, canadees]:[Bez - fout, anders]])</f>
        <v>0</v>
      </c>
      <c r="AN241" s="30"/>
      <c r="AO241" s="30"/>
      <c r="AP241" s="30"/>
      <c r="AQ241" s="30"/>
      <c r="AR241" s="22">
        <f>SUM(Tabel1[[#This Row],[Bez - Obstakel, openbaar]:[Bez - Obstakel, doelgroep]])</f>
        <v>0</v>
      </c>
      <c r="AS241" s="28"/>
      <c r="AT241" s="28"/>
      <c r="AU241" s="1"/>
      <c r="AV241" s="13">
        <f>SUM(Tabel1[[#This Row],[Bez - doelgroep totaal]]+Tabel1[[#This Row],[Bez - Openbaar]]+Tabel1[[#This Row],[Bez - Foutparkeerders]]+Tabel1[[#This Row],[Bez - Obstakels]]+Tabel1[[#This Row],[Bez - Informeel]])</f>
        <v>16</v>
      </c>
      <c r="AW24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41" s="8">
        <f>IF(OR(Tabel1[[#This Row],[Situatie tijdens meetmoment]]="wegwerkzaamheden",Tabel1[[#This Row],[Situatie tijdens meetmoment]]="niet bereikbaar")," ",IFERROR((Tabel1[[#This Row],[Bez - Privaat]])/Tabel1[[#This Row],[Cap - Privaat]],IF( AND((Tabel1[[#This Row],[Bez - Privaat]])&gt;0,Tabel1[[#This Row],[Cap - Privaat]]=0),"  ","   ")))</f>
        <v>0</v>
      </c>
      <c r="AY24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24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1.6</v>
      </c>
      <c r="BA24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1.6</v>
      </c>
      <c r="BB241" s="23">
        <f>IF(OR(Tabel1[[#This Row],[Situatie tijdens meetmoment]]="wegwerkzaamheden",Tabel1[[#This Row],[Situatie tijdens meetmoment]]="niet bereikbaar")," ",IFERROR(Tabel1[[#This Row],[Totale bezetting]]/Tabel1[[#This Row],[Totale capaciteit]],IF( AND(Tabel1[[#This Row],[Totale bezetting]]&gt;0,Tabel1[[#This Row],[Totale capaciteit]]=0),"  ","   ")))</f>
        <v>1</v>
      </c>
      <c r="BC241" s="4"/>
      <c r="BN241"/>
      <c r="BQ241" s="4"/>
      <c r="BR241" s="11"/>
      <c r="BS241" s="1"/>
      <c r="BU241"/>
      <c r="CF241" s="4"/>
    </row>
    <row r="242" spans="1:84" x14ac:dyDescent="0.25">
      <c r="A242" s="1" t="s">
        <v>187</v>
      </c>
      <c r="B242" s="1" t="s">
        <v>305</v>
      </c>
      <c r="C242" s="1" t="s">
        <v>420</v>
      </c>
      <c r="D242" s="1" t="s">
        <v>352</v>
      </c>
      <c r="E242" s="40">
        <v>45521</v>
      </c>
      <c r="F242" s="37" t="s">
        <v>303</v>
      </c>
      <c r="G242" s="4">
        <v>10</v>
      </c>
      <c r="H242" s="4">
        <v>6</v>
      </c>
      <c r="I242" s="4">
        <v>0</v>
      </c>
      <c r="J242" s="4">
        <v>0</v>
      </c>
      <c r="K242" s="4">
        <v>0</v>
      </c>
      <c r="L242" s="4">
        <v>0</v>
      </c>
      <c r="M242" s="4">
        <v>0</v>
      </c>
      <c r="N242" s="4">
        <v>0</v>
      </c>
      <c r="O242" s="4">
        <v>0</v>
      </c>
      <c r="P242" s="4">
        <v>0</v>
      </c>
      <c r="Q242" s="4">
        <v>0</v>
      </c>
      <c r="R242" s="4">
        <v>1</v>
      </c>
      <c r="S242" s="4">
        <v>0</v>
      </c>
      <c r="T242" s="4">
        <v>0</v>
      </c>
      <c r="U242" s="4">
        <v>0</v>
      </c>
      <c r="V242" s="4">
        <v>0</v>
      </c>
      <c r="W242" s="4">
        <v>0</v>
      </c>
      <c r="X24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v>
      </c>
      <c r="Y242" s="4">
        <f>Tabel1[[#This Row],[Totale openbare capaciteit]]+Tabel1[[#This Row],[Totale doelgroep capaciteit]]+Tabel1[[#This Row],[Cap - Informeel]]</f>
        <v>16</v>
      </c>
      <c r="Z242" s="29">
        <v>10</v>
      </c>
      <c r="AA242" s="30">
        <v>1</v>
      </c>
      <c r="AB242" s="30"/>
      <c r="AC242" s="30"/>
      <c r="AD242" s="30"/>
      <c r="AE242" s="30"/>
      <c r="AF242" s="30"/>
      <c r="AG242" s="30"/>
      <c r="AH242" s="4">
        <f>SUM(Tabel1[[#This Row],[Bez - Gehandicapten algemeen]:[Bez - Overig gereserveerd]])</f>
        <v>0</v>
      </c>
      <c r="AI242" s="30"/>
      <c r="AJ242" s="35"/>
      <c r="AK242" s="35"/>
      <c r="AL242" s="31"/>
      <c r="AM242" s="22">
        <f>SUM(Tabel1[[#This Row],[Bez - fout, canadees]:[Bez - fout, anders]])</f>
        <v>0</v>
      </c>
      <c r="AN242" s="30"/>
      <c r="AO242" s="30"/>
      <c r="AP242" s="30"/>
      <c r="AQ242" s="30"/>
      <c r="AR242" s="22">
        <f>SUM(Tabel1[[#This Row],[Bez - Obstakel, openbaar]:[Bez - Obstakel, doelgroep]])</f>
        <v>0</v>
      </c>
      <c r="AS242" s="28"/>
      <c r="AT242" s="28"/>
      <c r="AU242" s="1"/>
      <c r="AV242" s="13">
        <f>SUM(Tabel1[[#This Row],[Bez - doelgroep totaal]]+Tabel1[[#This Row],[Bez - Openbaar]]+Tabel1[[#This Row],[Bez - Foutparkeerders]]+Tabel1[[#This Row],[Bez - Obstakels]]+Tabel1[[#This Row],[Bez - Informeel]])</f>
        <v>11</v>
      </c>
      <c r="AW24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42" s="8">
        <f>IF(OR(Tabel1[[#This Row],[Situatie tijdens meetmoment]]="wegwerkzaamheden",Tabel1[[#This Row],[Situatie tijdens meetmoment]]="niet bereikbaar")," ",IFERROR((Tabel1[[#This Row],[Bez - Privaat]])/Tabel1[[#This Row],[Cap - Privaat]],IF( AND((Tabel1[[#This Row],[Bez - Privaat]])&gt;0,Tabel1[[#This Row],[Cap - Privaat]]=0),"  ","   ")))</f>
        <v>0</v>
      </c>
      <c r="AY24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24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1.1000000000000001</v>
      </c>
      <c r="BA24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1.1000000000000001</v>
      </c>
      <c r="BB242" s="23">
        <f>IF(OR(Tabel1[[#This Row],[Situatie tijdens meetmoment]]="wegwerkzaamheden",Tabel1[[#This Row],[Situatie tijdens meetmoment]]="niet bereikbaar")," ",IFERROR(Tabel1[[#This Row],[Totale bezetting]]/Tabel1[[#This Row],[Totale capaciteit]],IF( AND(Tabel1[[#This Row],[Totale bezetting]]&gt;0,Tabel1[[#This Row],[Totale capaciteit]]=0),"  ","   ")))</f>
        <v>0.6875</v>
      </c>
      <c r="BC242" s="4"/>
      <c r="BN242"/>
      <c r="BQ242" s="4"/>
      <c r="BR242" s="11"/>
      <c r="BS242" s="1"/>
      <c r="BU242"/>
      <c r="CF242" s="4"/>
    </row>
    <row r="243" spans="1:84" x14ac:dyDescent="0.25">
      <c r="A243" s="1" t="s">
        <v>188</v>
      </c>
      <c r="B243" s="1" t="s">
        <v>305</v>
      </c>
      <c r="C243" s="1" t="s">
        <v>420</v>
      </c>
      <c r="D243" s="1" t="s">
        <v>336</v>
      </c>
      <c r="E243" s="40">
        <v>45518</v>
      </c>
      <c r="F243" s="37" t="s">
        <v>302</v>
      </c>
      <c r="G243" s="4">
        <v>0</v>
      </c>
      <c r="H243" s="4">
        <v>5</v>
      </c>
      <c r="I243" s="4">
        <v>0</v>
      </c>
      <c r="J243" s="4">
        <v>0</v>
      </c>
      <c r="K243" s="4">
        <v>0</v>
      </c>
      <c r="L243" s="4">
        <v>0</v>
      </c>
      <c r="M243" s="4">
        <v>0</v>
      </c>
      <c r="N243" s="4">
        <v>0</v>
      </c>
      <c r="O243" s="4">
        <v>0</v>
      </c>
      <c r="P243" s="4">
        <v>0</v>
      </c>
      <c r="Q243" s="4">
        <v>0</v>
      </c>
      <c r="R243" s="4">
        <v>0</v>
      </c>
      <c r="S243" s="4">
        <v>0</v>
      </c>
      <c r="T243" s="4">
        <v>0</v>
      </c>
      <c r="U243" s="4">
        <v>0</v>
      </c>
      <c r="V243" s="4">
        <v>0</v>
      </c>
      <c r="W243" s="4">
        <v>0</v>
      </c>
      <c r="X24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43" s="4">
        <f>Tabel1[[#This Row],[Totale openbare capaciteit]]+Tabel1[[#This Row],[Totale doelgroep capaciteit]]+Tabel1[[#This Row],[Cap - Informeel]]</f>
        <v>5</v>
      </c>
      <c r="Z243" s="30"/>
      <c r="AA243" s="29">
        <v>3</v>
      </c>
      <c r="AB243" s="30"/>
      <c r="AC243" s="30"/>
      <c r="AD243" s="30"/>
      <c r="AE243" s="30"/>
      <c r="AF243" s="30"/>
      <c r="AG243" s="30"/>
      <c r="AH243" s="4">
        <f>SUM(Tabel1[[#This Row],[Bez - Gehandicapten algemeen]:[Bez - Overig gereserveerd]])</f>
        <v>0</v>
      </c>
      <c r="AI243" s="30"/>
      <c r="AJ243" s="35"/>
      <c r="AK243" s="35"/>
      <c r="AL243" s="31"/>
      <c r="AM243" s="22">
        <f>SUM(Tabel1[[#This Row],[Bez - fout, canadees]:[Bez - fout, anders]])</f>
        <v>0</v>
      </c>
      <c r="AN243" s="30"/>
      <c r="AO243" s="30"/>
      <c r="AP243" s="30"/>
      <c r="AQ243" s="30"/>
      <c r="AR243" s="22">
        <f>SUM(Tabel1[[#This Row],[Bez - Obstakel, openbaar]:[Bez - Obstakel, doelgroep]])</f>
        <v>0</v>
      </c>
      <c r="AS243" s="28"/>
      <c r="AT243" s="28"/>
      <c r="AU243" s="1"/>
      <c r="AV243" s="13">
        <f>SUM(Tabel1[[#This Row],[Bez - doelgroep totaal]]+Tabel1[[#This Row],[Bez - Openbaar]]+Tabel1[[#This Row],[Bez - Foutparkeerders]]+Tabel1[[#This Row],[Bez - Obstakels]]+Tabel1[[#This Row],[Bez - Informeel]])</f>
        <v>3</v>
      </c>
      <c r="AW24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4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43"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43"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43"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43" s="23">
        <f>IF(OR(Tabel1[[#This Row],[Situatie tijdens meetmoment]]="wegwerkzaamheden",Tabel1[[#This Row],[Situatie tijdens meetmoment]]="niet bereikbaar")," ",IFERROR(Tabel1[[#This Row],[Totale bezetting]]/Tabel1[[#This Row],[Totale capaciteit]],IF( AND(Tabel1[[#This Row],[Totale bezetting]]&gt;0,Tabel1[[#This Row],[Totale capaciteit]]=0),"  ","   ")))</f>
        <v>0.6</v>
      </c>
      <c r="BC243" s="4"/>
      <c r="BN243"/>
      <c r="BQ243" s="4"/>
      <c r="BR243" s="11"/>
      <c r="BS243" s="1"/>
      <c r="BU243"/>
      <c r="CF243" s="4"/>
    </row>
    <row r="244" spans="1:84" x14ac:dyDescent="0.25">
      <c r="A244" s="1" t="s">
        <v>188</v>
      </c>
      <c r="B244" s="1" t="s">
        <v>305</v>
      </c>
      <c r="C244" s="1" t="s">
        <v>420</v>
      </c>
      <c r="D244" s="1" t="s">
        <v>336</v>
      </c>
      <c r="E244" s="40">
        <v>45521</v>
      </c>
      <c r="F244" s="37" t="s">
        <v>303</v>
      </c>
      <c r="G244" s="4">
        <v>0</v>
      </c>
      <c r="H244" s="4">
        <v>5</v>
      </c>
      <c r="I244" s="4">
        <v>0</v>
      </c>
      <c r="J244" s="4">
        <v>0</v>
      </c>
      <c r="K244" s="4">
        <v>0</v>
      </c>
      <c r="L244" s="4">
        <v>0</v>
      </c>
      <c r="M244" s="4">
        <v>0</v>
      </c>
      <c r="N244" s="4">
        <v>0</v>
      </c>
      <c r="O244" s="4">
        <v>0</v>
      </c>
      <c r="P244" s="4">
        <v>0</v>
      </c>
      <c r="Q244" s="4">
        <v>0</v>
      </c>
      <c r="R244" s="4">
        <v>0</v>
      </c>
      <c r="S244" s="4">
        <v>0</v>
      </c>
      <c r="T244" s="4">
        <v>0</v>
      </c>
      <c r="U244" s="4">
        <v>0</v>
      </c>
      <c r="V244" s="4">
        <v>0</v>
      </c>
      <c r="W244" s="4">
        <v>0</v>
      </c>
      <c r="X24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44" s="4">
        <f>Tabel1[[#This Row],[Totale openbare capaciteit]]+Tabel1[[#This Row],[Totale doelgroep capaciteit]]+Tabel1[[#This Row],[Cap - Informeel]]</f>
        <v>5</v>
      </c>
      <c r="Z244" s="29"/>
      <c r="AA244" s="30">
        <v>1</v>
      </c>
      <c r="AB244" s="30"/>
      <c r="AC244" s="30"/>
      <c r="AD244" s="30"/>
      <c r="AE244" s="30"/>
      <c r="AF244" s="30"/>
      <c r="AG244" s="30"/>
      <c r="AH244" s="4">
        <f>SUM(Tabel1[[#This Row],[Bez - Gehandicapten algemeen]:[Bez - Overig gereserveerd]])</f>
        <v>0</v>
      </c>
      <c r="AI244" s="30"/>
      <c r="AJ244" s="35"/>
      <c r="AK244" s="34">
        <v>1</v>
      </c>
      <c r="AL244" s="31" t="s">
        <v>394</v>
      </c>
      <c r="AM244" s="22">
        <f>SUM(Tabel1[[#This Row],[Bez - fout, canadees]:[Bez - fout, anders]])</f>
        <v>1</v>
      </c>
      <c r="AN244" s="30"/>
      <c r="AO244" s="30"/>
      <c r="AP244" s="30"/>
      <c r="AQ244" s="30"/>
      <c r="AR244" s="22">
        <f>SUM(Tabel1[[#This Row],[Bez - Obstakel, openbaar]:[Bez - Obstakel, doelgroep]])</f>
        <v>0</v>
      </c>
      <c r="AS244" s="28"/>
      <c r="AT244" s="28"/>
      <c r="AU244" s="1"/>
      <c r="AV244" s="13">
        <f>SUM(Tabel1[[#This Row],[Bez - doelgroep totaal]]+Tabel1[[#This Row],[Bez - Openbaar]]+Tabel1[[#This Row],[Bez - Foutparkeerders]]+Tabel1[[#This Row],[Bez - Obstakels]]+Tabel1[[#This Row],[Bez - Informeel]])</f>
        <v>2</v>
      </c>
      <c r="AW24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4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44"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44"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44"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44" s="23">
        <f>IF(OR(Tabel1[[#This Row],[Situatie tijdens meetmoment]]="wegwerkzaamheden",Tabel1[[#This Row],[Situatie tijdens meetmoment]]="niet bereikbaar")," ",IFERROR(Tabel1[[#This Row],[Totale bezetting]]/Tabel1[[#This Row],[Totale capaciteit]],IF( AND(Tabel1[[#This Row],[Totale bezetting]]&gt;0,Tabel1[[#This Row],[Totale capaciteit]]=0),"  ","   ")))</f>
        <v>0.4</v>
      </c>
      <c r="BC244" s="4"/>
      <c r="BN244"/>
      <c r="BQ244" s="4"/>
      <c r="BR244" s="11"/>
      <c r="BS244" s="1"/>
      <c r="BU244"/>
      <c r="CF244" s="4"/>
    </row>
    <row r="245" spans="1:84" x14ac:dyDescent="0.25">
      <c r="A245" s="1" t="s">
        <v>189</v>
      </c>
      <c r="B245" s="1" t="s">
        <v>305</v>
      </c>
      <c r="C245" s="1" t="s">
        <v>420</v>
      </c>
      <c r="D245" s="1" t="s">
        <v>340</v>
      </c>
      <c r="E245" s="40">
        <v>45518</v>
      </c>
      <c r="F245" s="37" t="s">
        <v>302</v>
      </c>
      <c r="G245" s="4">
        <v>4</v>
      </c>
      <c r="H245" s="4">
        <v>0</v>
      </c>
      <c r="I245" s="4">
        <v>0</v>
      </c>
      <c r="J245" s="4">
        <v>0</v>
      </c>
      <c r="K245" s="4">
        <v>0</v>
      </c>
      <c r="L245" s="4">
        <v>0</v>
      </c>
      <c r="M245" s="4">
        <v>0</v>
      </c>
      <c r="N245" s="4">
        <v>0</v>
      </c>
      <c r="O245" s="4">
        <v>0</v>
      </c>
      <c r="P245" s="4">
        <v>1</v>
      </c>
      <c r="Q245" s="4">
        <v>1</v>
      </c>
      <c r="R245" s="4">
        <v>0</v>
      </c>
      <c r="S245" s="4">
        <v>0</v>
      </c>
      <c r="T245" s="4">
        <v>0</v>
      </c>
      <c r="U245" s="4">
        <v>0</v>
      </c>
      <c r="V245" s="4">
        <v>0</v>
      </c>
      <c r="W245" s="4">
        <v>1</v>
      </c>
      <c r="X24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7</v>
      </c>
      <c r="Y245" s="4">
        <f>Tabel1[[#This Row],[Totale openbare capaciteit]]+Tabel1[[#This Row],[Totale doelgroep capaciteit]]+Tabel1[[#This Row],[Cap - Informeel]]</f>
        <v>4</v>
      </c>
      <c r="Z245" s="29">
        <v>1</v>
      </c>
      <c r="AA245" s="30"/>
      <c r="AB245" s="30"/>
      <c r="AC245" s="30"/>
      <c r="AD245" s="30"/>
      <c r="AE245" s="30"/>
      <c r="AF245" s="30"/>
      <c r="AG245" s="30"/>
      <c r="AH245" s="4">
        <f>SUM(Tabel1[[#This Row],[Bez - Gehandicapten algemeen]:[Bez - Overig gereserveerd]])</f>
        <v>0</v>
      </c>
      <c r="AI245" s="29">
        <v>3</v>
      </c>
      <c r="AJ245" s="35"/>
      <c r="AK245" s="35"/>
      <c r="AL245" s="31"/>
      <c r="AM245" s="22">
        <f>SUM(Tabel1[[#This Row],[Bez - fout, canadees]:[Bez - fout, anders]])</f>
        <v>0</v>
      </c>
      <c r="AN245" s="30"/>
      <c r="AO245" s="30"/>
      <c r="AP245" s="30"/>
      <c r="AQ245" s="30"/>
      <c r="AR245" s="22">
        <f>SUM(Tabel1[[#This Row],[Bez - Obstakel, openbaar]:[Bez - Obstakel, doelgroep]])</f>
        <v>0</v>
      </c>
      <c r="AS245" s="28"/>
      <c r="AT245" s="28"/>
      <c r="AU245" s="1"/>
      <c r="AV245" s="13">
        <f>SUM(Tabel1[[#This Row],[Bez - doelgroep totaal]]+Tabel1[[#This Row],[Bez - Openbaar]]+Tabel1[[#This Row],[Bez - Foutparkeerders]]+Tabel1[[#This Row],[Bez - Obstakels]]+Tabel1[[#This Row],[Bez - Informeel]])</f>
        <v>1</v>
      </c>
      <c r="AW24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45" s="8">
        <f>IF(OR(Tabel1[[#This Row],[Situatie tijdens meetmoment]]="wegwerkzaamheden",Tabel1[[#This Row],[Situatie tijdens meetmoment]]="niet bereikbaar")," ",IFERROR((Tabel1[[#This Row],[Bez - Privaat]])/Tabel1[[#This Row],[Cap - Privaat]],IF( AND((Tabel1[[#This Row],[Bez - Privaat]])&gt;0,Tabel1[[#This Row],[Cap - Privaat]]=0),"  ","   ")))</f>
        <v>0.42857142857142855</v>
      </c>
      <c r="AY24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0.25</v>
      </c>
      <c r="AZ24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0.25</v>
      </c>
      <c r="BA24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0.25</v>
      </c>
      <c r="BB245" s="23">
        <f>IF(OR(Tabel1[[#This Row],[Situatie tijdens meetmoment]]="wegwerkzaamheden",Tabel1[[#This Row],[Situatie tijdens meetmoment]]="niet bereikbaar")," ",IFERROR(Tabel1[[#This Row],[Totale bezetting]]/Tabel1[[#This Row],[Totale capaciteit]],IF( AND(Tabel1[[#This Row],[Totale bezetting]]&gt;0,Tabel1[[#This Row],[Totale capaciteit]]=0),"  ","   ")))</f>
        <v>0.25</v>
      </c>
      <c r="BC245" s="4"/>
      <c r="BN245"/>
      <c r="BQ245" s="4"/>
      <c r="BR245" s="11"/>
      <c r="BS245" s="1"/>
      <c r="BU245"/>
      <c r="CF245" s="4"/>
    </row>
    <row r="246" spans="1:84" x14ac:dyDescent="0.25">
      <c r="A246" s="1" t="s">
        <v>189</v>
      </c>
      <c r="B246" s="1" t="s">
        <v>305</v>
      </c>
      <c r="C246" s="1" t="s">
        <v>420</v>
      </c>
      <c r="D246" s="1" t="s">
        <v>340</v>
      </c>
      <c r="E246" s="40">
        <v>45521</v>
      </c>
      <c r="F246" s="37" t="s">
        <v>303</v>
      </c>
      <c r="G246" s="4">
        <v>4</v>
      </c>
      <c r="H246" s="4">
        <v>0</v>
      </c>
      <c r="I246" s="4">
        <v>0</v>
      </c>
      <c r="J246" s="4">
        <v>0</v>
      </c>
      <c r="K246" s="4">
        <v>0</v>
      </c>
      <c r="L246" s="4">
        <v>0</v>
      </c>
      <c r="M246" s="4">
        <v>0</v>
      </c>
      <c r="N246" s="4">
        <v>0</v>
      </c>
      <c r="O246" s="4">
        <v>0</v>
      </c>
      <c r="P246" s="4">
        <v>1</v>
      </c>
      <c r="Q246" s="4">
        <v>1</v>
      </c>
      <c r="R246" s="4">
        <v>0</v>
      </c>
      <c r="S246" s="4">
        <v>0</v>
      </c>
      <c r="T246" s="4">
        <v>0</v>
      </c>
      <c r="U246" s="4">
        <v>0</v>
      </c>
      <c r="V246" s="4">
        <v>0</v>
      </c>
      <c r="W246" s="4">
        <v>1</v>
      </c>
      <c r="X24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7</v>
      </c>
      <c r="Y246" s="4">
        <f>Tabel1[[#This Row],[Totale openbare capaciteit]]+Tabel1[[#This Row],[Totale doelgroep capaciteit]]+Tabel1[[#This Row],[Cap - Informeel]]</f>
        <v>4</v>
      </c>
      <c r="Z246" s="29">
        <v>2</v>
      </c>
      <c r="AA246" s="30"/>
      <c r="AB246" s="30"/>
      <c r="AC246" s="30"/>
      <c r="AD246" s="30"/>
      <c r="AE246" s="30"/>
      <c r="AF246" s="30"/>
      <c r="AG246" s="30"/>
      <c r="AH246" s="4">
        <f>SUM(Tabel1[[#This Row],[Bez - Gehandicapten algemeen]:[Bez - Overig gereserveerd]])</f>
        <v>0</v>
      </c>
      <c r="AI246" s="29">
        <v>1</v>
      </c>
      <c r="AJ246" s="35"/>
      <c r="AK246" s="35"/>
      <c r="AL246" s="31"/>
      <c r="AM246" s="22">
        <f>SUM(Tabel1[[#This Row],[Bez - fout, canadees]:[Bez - fout, anders]])</f>
        <v>0</v>
      </c>
      <c r="AN246" s="30"/>
      <c r="AO246" s="30"/>
      <c r="AP246" s="30"/>
      <c r="AQ246" s="30"/>
      <c r="AR246" s="22">
        <f>SUM(Tabel1[[#This Row],[Bez - Obstakel, openbaar]:[Bez - Obstakel, doelgroep]])</f>
        <v>0</v>
      </c>
      <c r="AS246" s="28"/>
      <c r="AT246" s="28"/>
      <c r="AU246" s="1"/>
      <c r="AV246" s="13">
        <f>SUM(Tabel1[[#This Row],[Bez - doelgroep totaal]]+Tabel1[[#This Row],[Bez - Openbaar]]+Tabel1[[#This Row],[Bez - Foutparkeerders]]+Tabel1[[#This Row],[Bez - Obstakels]]+Tabel1[[#This Row],[Bez - Informeel]])</f>
        <v>2</v>
      </c>
      <c r="AW24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46" s="8">
        <f>IF(OR(Tabel1[[#This Row],[Situatie tijdens meetmoment]]="wegwerkzaamheden",Tabel1[[#This Row],[Situatie tijdens meetmoment]]="niet bereikbaar")," ",IFERROR((Tabel1[[#This Row],[Bez - Privaat]])/Tabel1[[#This Row],[Cap - Privaat]],IF( AND((Tabel1[[#This Row],[Bez - Privaat]])&gt;0,Tabel1[[#This Row],[Cap - Privaat]]=0),"  ","   ")))</f>
        <v>0.14285714285714285</v>
      </c>
      <c r="AY24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v>
      </c>
      <c r="AZ24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v>
      </c>
      <c r="BA24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v>
      </c>
      <c r="BB246" s="23">
        <f>IF(OR(Tabel1[[#This Row],[Situatie tijdens meetmoment]]="wegwerkzaamheden",Tabel1[[#This Row],[Situatie tijdens meetmoment]]="niet bereikbaar")," ",IFERROR(Tabel1[[#This Row],[Totale bezetting]]/Tabel1[[#This Row],[Totale capaciteit]],IF( AND(Tabel1[[#This Row],[Totale bezetting]]&gt;0,Tabel1[[#This Row],[Totale capaciteit]]=0),"  ","   ")))</f>
        <v>0.5</v>
      </c>
      <c r="BC246" s="4"/>
      <c r="BN246"/>
      <c r="BQ246" s="4"/>
      <c r="BR246" s="11"/>
      <c r="BS246" s="1"/>
      <c r="BU246"/>
      <c r="CF246" s="4"/>
    </row>
    <row r="247" spans="1:84" x14ac:dyDescent="0.25">
      <c r="A247" s="1" t="s">
        <v>190</v>
      </c>
      <c r="B247" s="1" t="s">
        <v>305</v>
      </c>
      <c r="C247" s="1" t="s">
        <v>420</v>
      </c>
      <c r="D247" s="1" t="s">
        <v>354</v>
      </c>
      <c r="E247" s="40">
        <v>45518</v>
      </c>
      <c r="F247" s="37" t="s">
        <v>302</v>
      </c>
      <c r="G247" s="4">
        <v>0</v>
      </c>
      <c r="H247" s="4">
        <v>6</v>
      </c>
      <c r="I247" s="4">
        <v>0</v>
      </c>
      <c r="J247" s="4">
        <v>0</v>
      </c>
      <c r="K247" s="4">
        <v>0</v>
      </c>
      <c r="L247" s="4">
        <v>0</v>
      </c>
      <c r="M247" s="4">
        <v>0</v>
      </c>
      <c r="N247" s="4">
        <v>0</v>
      </c>
      <c r="O247" s="4">
        <v>0</v>
      </c>
      <c r="P247" s="4">
        <v>0</v>
      </c>
      <c r="Q247" s="4">
        <v>0</v>
      </c>
      <c r="R247" s="4">
        <v>0</v>
      </c>
      <c r="S247" s="4">
        <v>0</v>
      </c>
      <c r="T247" s="4">
        <v>0</v>
      </c>
      <c r="U247" s="4">
        <v>0</v>
      </c>
      <c r="V247" s="4">
        <v>0</v>
      </c>
      <c r="W247" s="4">
        <v>0</v>
      </c>
      <c r="X24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47" s="4">
        <f>Tabel1[[#This Row],[Totale openbare capaciteit]]+Tabel1[[#This Row],[Totale doelgroep capaciteit]]+Tabel1[[#This Row],[Cap - Informeel]]</f>
        <v>6</v>
      </c>
      <c r="Z247" s="30"/>
      <c r="AA247" s="29">
        <v>5</v>
      </c>
      <c r="AB247" s="30"/>
      <c r="AC247" s="30"/>
      <c r="AD247" s="30"/>
      <c r="AE247" s="30"/>
      <c r="AF247" s="30"/>
      <c r="AG247" s="30"/>
      <c r="AH247" s="4">
        <f>SUM(Tabel1[[#This Row],[Bez - Gehandicapten algemeen]:[Bez - Overig gereserveerd]])</f>
        <v>0</v>
      </c>
      <c r="AI247" s="30"/>
      <c r="AJ247" s="35"/>
      <c r="AK247" s="35"/>
      <c r="AL247" s="31"/>
      <c r="AM247" s="22">
        <f>SUM(Tabel1[[#This Row],[Bez - fout, canadees]:[Bez - fout, anders]])</f>
        <v>0</v>
      </c>
      <c r="AN247" s="30"/>
      <c r="AO247" s="30"/>
      <c r="AP247" s="30"/>
      <c r="AQ247" s="30"/>
      <c r="AR247" s="22">
        <f>SUM(Tabel1[[#This Row],[Bez - Obstakel, openbaar]:[Bez - Obstakel, doelgroep]])</f>
        <v>0</v>
      </c>
      <c r="AS247" s="28"/>
      <c r="AT247" s="28"/>
      <c r="AU247" s="1"/>
      <c r="AV247" s="13">
        <f>SUM(Tabel1[[#This Row],[Bez - doelgroep totaal]]+Tabel1[[#This Row],[Bez - Openbaar]]+Tabel1[[#This Row],[Bez - Foutparkeerders]]+Tabel1[[#This Row],[Bez - Obstakels]]+Tabel1[[#This Row],[Bez - Informeel]])</f>
        <v>5</v>
      </c>
      <c r="AW24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47"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47"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47"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47"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47" s="23">
        <f>IF(OR(Tabel1[[#This Row],[Situatie tijdens meetmoment]]="wegwerkzaamheden",Tabel1[[#This Row],[Situatie tijdens meetmoment]]="niet bereikbaar")," ",IFERROR(Tabel1[[#This Row],[Totale bezetting]]/Tabel1[[#This Row],[Totale capaciteit]],IF( AND(Tabel1[[#This Row],[Totale bezetting]]&gt;0,Tabel1[[#This Row],[Totale capaciteit]]=0),"  ","   ")))</f>
        <v>0.83333333333333337</v>
      </c>
      <c r="BC247" s="4"/>
      <c r="BN247"/>
      <c r="BQ247" s="4"/>
      <c r="BR247" s="11"/>
      <c r="BS247" s="1"/>
      <c r="BU247"/>
      <c r="CF247" s="4"/>
    </row>
    <row r="248" spans="1:84" x14ac:dyDescent="0.25">
      <c r="A248" s="1" t="s">
        <v>190</v>
      </c>
      <c r="B248" s="1" t="s">
        <v>305</v>
      </c>
      <c r="C248" s="1" t="s">
        <v>420</v>
      </c>
      <c r="D248" s="1" t="s">
        <v>354</v>
      </c>
      <c r="E248" s="40">
        <v>45521</v>
      </c>
      <c r="F248" s="37" t="s">
        <v>303</v>
      </c>
      <c r="G248" s="4">
        <v>0</v>
      </c>
      <c r="H248" s="4">
        <v>6</v>
      </c>
      <c r="I248" s="4">
        <v>0</v>
      </c>
      <c r="J248" s="4">
        <v>0</v>
      </c>
      <c r="K248" s="4">
        <v>0</v>
      </c>
      <c r="L248" s="4">
        <v>0</v>
      </c>
      <c r="M248" s="4">
        <v>0</v>
      </c>
      <c r="N248" s="4">
        <v>0</v>
      </c>
      <c r="O248" s="4">
        <v>0</v>
      </c>
      <c r="P248" s="4">
        <v>0</v>
      </c>
      <c r="Q248" s="4">
        <v>0</v>
      </c>
      <c r="R248" s="4">
        <v>0</v>
      </c>
      <c r="S248" s="4">
        <v>0</v>
      </c>
      <c r="T248" s="4">
        <v>0</v>
      </c>
      <c r="U248" s="4">
        <v>0</v>
      </c>
      <c r="V248" s="4">
        <v>0</v>
      </c>
      <c r="W248" s="4">
        <v>0</v>
      </c>
      <c r="X24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48" s="4">
        <f>Tabel1[[#This Row],[Totale openbare capaciteit]]+Tabel1[[#This Row],[Totale doelgroep capaciteit]]+Tabel1[[#This Row],[Cap - Informeel]]</f>
        <v>6</v>
      </c>
      <c r="Z248" s="29"/>
      <c r="AA248" s="30">
        <v>3</v>
      </c>
      <c r="AB248" s="30"/>
      <c r="AC248" s="30"/>
      <c r="AD248" s="30"/>
      <c r="AE248" s="30"/>
      <c r="AF248" s="30"/>
      <c r="AG248" s="30"/>
      <c r="AH248" s="4">
        <f>SUM(Tabel1[[#This Row],[Bez - Gehandicapten algemeen]:[Bez - Overig gereserveerd]])</f>
        <v>0</v>
      </c>
      <c r="AI248" s="30"/>
      <c r="AJ248" s="35"/>
      <c r="AK248" s="35"/>
      <c r="AL248" s="31"/>
      <c r="AM248" s="22">
        <f>SUM(Tabel1[[#This Row],[Bez - fout, canadees]:[Bez - fout, anders]])</f>
        <v>0</v>
      </c>
      <c r="AN248" s="30"/>
      <c r="AO248" s="30"/>
      <c r="AP248" s="30"/>
      <c r="AQ248" s="30"/>
      <c r="AR248" s="22">
        <f>SUM(Tabel1[[#This Row],[Bez - Obstakel, openbaar]:[Bez - Obstakel, doelgroep]])</f>
        <v>0</v>
      </c>
      <c r="AS248" s="28"/>
      <c r="AT248" s="28"/>
      <c r="AU248" s="1"/>
      <c r="AV248" s="13">
        <f>SUM(Tabel1[[#This Row],[Bez - doelgroep totaal]]+Tabel1[[#This Row],[Bez - Openbaar]]+Tabel1[[#This Row],[Bez - Foutparkeerders]]+Tabel1[[#This Row],[Bez - Obstakels]]+Tabel1[[#This Row],[Bez - Informeel]])</f>
        <v>3</v>
      </c>
      <c r="AW24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48"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48"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48"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48"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48" s="23">
        <f>IF(OR(Tabel1[[#This Row],[Situatie tijdens meetmoment]]="wegwerkzaamheden",Tabel1[[#This Row],[Situatie tijdens meetmoment]]="niet bereikbaar")," ",IFERROR(Tabel1[[#This Row],[Totale bezetting]]/Tabel1[[#This Row],[Totale capaciteit]],IF( AND(Tabel1[[#This Row],[Totale bezetting]]&gt;0,Tabel1[[#This Row],[Totale capaciteit]]=0),"  ","   ")))</f>
        <v>0.5</v>
      </c>
      <c r="BC248" s="4"/>
      <c r="BN248"/>
      <c r="BQ248" s="4"/>
      <c r="BR248" s="11"/>
      <c r="BS248" s="1"/>
      <c r="BU248"/>
      <c r="CF248" s="4"/>
    </row>
    <row r="249" spans="1:84" x14ac:dyDescent="0.25">
      <c r="A249" s="1" t="s">
        <v>191</v>
      </c>
      <c r="B249" s="1" t="s">
        <v>305</v>
      </c>
      <c r="C249" s="1" t="s">
        <v>420</v>
      </c>
      <c r="D249" s="1" t="s">
        <v>349</v>
      </c>
      <c r="E249" s="40">
        <v>45518</v>
      </c>
      <c r="F249" s="37" t="s">
        <v>302</v>
      </c>
      <c r="G249" s="4">
        <v>0</v>
      </c>
      <c r="H249" s="4">
        <v>0</v>
      </c>
      <c r="I249" s="4">
        <v>0</v>
      </c>
      <c r="J249" s="4">
        <v>0</v>
      </c>
      <c r="K249" s="4">
        <v>0</v>
      </c>
      <c r="L249" s="4">
        <v>0</v>
      </c>
      <c r="M249" s="4">
        <v>0</v>
      </c>
      <c r="N249" s="4">
        <v>0</v>
      </c>
      <c r="O249" s="4">
        <v>0</v>
      </c>
      <c r="P249" s="4">
        <v>4</v>
      </c>
      <c r="Q249" s="4">
        <v>3</v>
      </c>
      <c r="R249" s="4">
        <v>8</v>
      </c>
      <c r="S249" s="4">
        <v>1</v>
      </c>
      <c r="T249" s="4">
        <v>0</v>
      </c>
      <c r="U249" s="4">
        <v>0</v>
      </c>
      <c r="V249" s="4">
        <v>0</v>
      </c>
      <c r="W249" s="4">
        <v>0</v>
      </c>
      <c r="X24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20</v>
      </c>
      <c r="Y249" s="4">
        <f>Tabel1[[#This Row],[Totale openbare capaciteit]]+Tabel1[[#This Row],[Totale doelgroep capaciteit]]+Tabel1[[#This Row],[Cap - Informeel]]</f>
        <v>0</v>
      </c>
      <c r="Z249" s="30"/>
      <c r="AA249" s="29"/>
      <c r="AB249" s="30"/>
      <c r="AC249" s="30"/>
      <c r="AD249" s="30"/>
      <c r="AE249" s="30"/>
      <c r="AF249" s="30"/>
      <c r="AG249" s="30"/>
      <c r="AH249" s="4">
        <f>SUM(Tabel1[[#This Row],[Bez - Gehandicapten algemeen]:[Bez - Overig gereserveerd]])</f>
        <v>0</v>
      </c>
      <c r="AI249" s="29">
        <v>13</v>
      </c>
      <c r="AJ249" s="35"/>
      <c r="AK249" s="35">
        <v>6</v>
      </c>
      <c r="AL249" s="31" t="s">
        <v>393</v>
      </c>
      <c r="AM249" s="22">
        <f>SUM(Tabel1[[#This Row],[Bez - fout, canadees]:[Bez - fout, anders]])</f>
        <v>6</v>
      </c>
      <c r="AN249" s="30"/>
      <c r="AO249" s="30"/>
      <c r="AP249" s="30"/>
      <c r="AQ249" s="30"/>
      <c r="AR249" s="22">
        <f>SUM(Tabel1[[#This Row],[Bez - Obstakel, openbaar]:[Bez - Obstakel, doelgroep]])</f>
        <v>0</v>
      </c>
      <c r="AS249" s="28"/>
      <c r="AT249" s="28"/>
      <c r="AU249" s="1" t="s">
        <v>401</v>
      </c>
      <c r="AV249" s="13">
        <f>SUM(Tabel1[[#This Row],[Bez - doelgroep totaal]]+Tabel1[[#This Row],[Bez - Openbaar]]+Tabel1[[#This Row],[Bez - Foutparkeerders]]+Tabel1[[#This Row],[Bez - Obstakels]]+Tabel1[[#This Row],[Bez - Informeel]])</f>
        <v>6</v>
      </c>
      <c r="AW24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49" s="8">
        <f>IF(OR(Tabel1[[#This Row],[Situatie tijdens meetmoment]]="wegwerkzaamheden",Tabel1[[#This Row],[Situatie tijdens meetmoment]]="niet bereikbaar")," ",IFERROR((Tabel1[[#This Row],[Bez - Privaat]])/Tabel1[[#This Row],[Cap - Privaat]],IF( AND((Tabel1[[#This Row],[Bez - Privaat]])&gt;0,Tabel1[[#This Row],[Cap - Privaat]]=0),"  ","   ")))</f>
        <v>0.65</v>
      </c>
      <c r="AY249"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49"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49"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49"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49" s="4"/>
      <c r="BN249"/>
      <c r="BQ249" s="4"/>
      <c r="BR249" s="11"/>
      <c r="BS249" s="1"/>
      <c r="BU249"/>
      <c r="CF249" s="4"/>
    </row>
    <row r="250" spans="1:84" x14ac:dyDescent="0.25">
      <c r="A250" s="1" t="s">
        <v>191</v>
      </c>
      <c r="B250" s="1" t="s">
        <v>305</v>
      </c>
      <c r="C250" s="1" t="s">
        <v>420</v>
      </c>
      <c r="D250" s="1" t="s">
        <v>349</v>
      </c>
      <c r="E250" s="40">
        <v>45521</v>
      </c>
      <c r="F250" s="37" t="s">
        <v>303</v>
      </c>
      <c r="G250" s="4">
        <v>0</v>
      </c>
      <c r="H250" s="4">
        <v>0</v>
      </c>
      <c r="I250" s="4">
        <v>0</v>
      </c>
      <c r="J250" s="4">
        <v>0</v>
      </c>
      <c r="K250" s="4">
        <v>0</v>
      </c>
      <c r="L250" s="4">
        <v>0</v>
      </c>
      <c r="M250" s="4">
        <v>0</v>
      </c>
      <c r="N250" s="4">
        <v>0</v>
      </c>
      <c r="O250" s="4">
        <v>0</v>
      </c>
      <c r="P250" s="4">
        <v>4</v>
      </c>
      <c r="Q250" s="4">
        <v>3</v>
      </c>
      <c r="R250" s="4">
        <v>8</v>
      </c>
      <c r="S250" s="4">
        <v>1</v>
      </c>
      <c r="T250" s="4">
        <v>0</v>
      </c>
      <c r="U250" s="4">
        <v>0</v>
      </c>
      <c r="V250" s="4">
        <v>0</v>
      </c>
      <c r="W250" s="4">
        <v>0</v>
      </c>
      <c r="X25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20</v>
      </c>
      <c r="Y250" s="4">
        <f>Tabel1[[#This Row],[Totale openbare capaciteit]]+Tabel1[[#This Row],[Totale doelgroep capaciteit]]+Tabel1[[#This Row],[Cap - Informeel]]</f>
        <v>0</v>
      </c>
      <c r="Z250" s="30"/>
      <c r="AA250" s="29"/>
      <c r="AB250" s="30"/>
      <c r="AC250" s="30"/>
      <c r="AD250" s="30"/>
      <c r="AE250" s="30"/>
      <c r="AF250" s="30"/>
      <c r="AG250" s="30"/>
      <c r="AH250" s="4">
        <f>SUM(Tabel1[[#This Row],[Bez - Gehandicapten algemeen]:[Bez - Overig gereserveerd]])</f>
        <v>0</v>
      </c>
      <c r="AI250" s="29">
        <v>13</v>
      </c>
      <c r="AJ250" s="35"/>
      <c r="AK250" s="35">
        <v>4</v>
      </c>
      <c r="AL250" s="31" t="s">
        <v>393</v>
      </c>
      <c r="AM250" s="22">
        <f>SUM(Tabel1[[#This Row],[Bez - fout, canadees]:[Bez - fout, anders]])</f>
        <v>4</v>
      </c>
      <c r="AN250" s="30"/>
      <c r="AO250" s="30"/>
      <c r="AP250" s="30"/>
      <c r="AQ250" s="30"/>
      <c r="AR250" s="22">
        <f>SUM(Tabel1[[#This Row],[Bez - Obstakel, openbaar]:[Bez - Obstakel, doelgroep]])</f>
        <v>0</v>
      </c>
      <c r="AS250" s="28"/>
      <c r="AT250" s="28"/>
      <c r="AU250" s="1" t="s">
        <v>401</v>
      </c>
      <c r="AV250" s="13">
        <f>SUM(Tabel1[[#This Row],[Bez - doelgroep totaal]]+Tabel1[[#This Row],[Bez - Openbaar]]+Tabel1[[#This Row],[Bez - Foutparkeerders]]+Tabel1[[#This Row],[Bez - Obstakels]]+Tabel1[[#This Row],[Bez - Informeel]])</f>
        <v>4</v>
      </c>
      <c r="AW25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50" s="8">
        <f>IF(OR(Tabel1[[#This Row],[Situatie tijdens meetmoment]]="wegwerkzaamheden",Tabel1[[#This Row],[Situatie tijdens meetmoment]]="niet bereikbaar")," ",IFERROR((Tabel1[[#This Row],[Bez - Privaat]])/Tabel1[[#This Row],[Cap - Privaat]],IF( AND((Tabel1[[#This Row],[Bez - Privaat]])&gt;0,Tabel1[[#This Row],[Cap - Privaat]]=0),"  ","   ")))</f>
        <v>0.65</v>
      </c>
      <c r="AY250"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50"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50"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50"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50" s="4"/>
      <c r="BN250"/>
      <c r="BQ250" s="4"/>
      <c r="BR250" s="11"/>
      <c r="BS250" s="1"/>
      <c r="BU250"/>
      <c r="CF250" s="4"/>
    </row>
    <row r="251" spans="1:84" x14ac:dyDescent="0.25">
      <c r="A251" s="1" t="s">
        <v>192</v>
      </c>
      <c r="B251" s="1" t="s">
        <v>305</v>
      </c>
      <c r="C251" s="1" t="s">
        <v>420</v>
      </c>
      <c r="D251" s="1" t="s">
        <v>348</v>
      </c>
      <c r="E251" s="40">
        <v>45518</v>
      </c>
      <c r="F251" s="37" t="s">
        <v>302</v>
      </c>
      <c r="G251" s="4">
        <v>0</v>
      </c>
      <c r="H251" s="4">
        <v>0</v>
      </c>
      <c r="I251" s="4">
        <v>0</v>
      </c>
      <c r="J251" s="4">
        <v>0</v>
      </c>
      <c r="K251" s="4">
        <v>0</v>
      </c>
      <c r="L251" s="4">
        <v>0</v>
      </c>
      <c r="M251" s="4">
        <v>0</v>
      </c>
      <c r="N251" s="4">
        <v>0</v>
      </c>
      <c r="O251" s="4">
        <v>0</v>
      </c>
      <c r="P251" s="4">
        <v>3</v>
      </c>
      <c r="Q251" s="4">
        <v>0</v>
      </c>
      <c r="R251" s="4">
        <v>3</v>
      </c>
      <c r="S251" s="4">
        <v>0</v>
      </c>
      <c r="T251" s="4">
        <v>0</v>
      </c>
      <c r="U251" s="4">
        <v>0</v>
      </c>
      <c r="V251" s="4">
        <v>0</v>
      </c>
      <c r="W251" s="4">
        <v>0</v>
      </c>
      <c r="X25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6</v>
      </c>
      <c r="Y251" s="4">
        <f>Tabel1[[#This Row],[Totale openbare capaciteit]]+Tabel1[[#This Row],[Totale doelgroep capaciteit]]+Tabel1[[#This Row],[Cap - Informeel]]</f>
        <v>0</v>
      </c>
      <c r="Z251" s="30"/>
      <c r="AA251" s="30"/>
      <c r="AB251" s="30"/>
      <c r="AC251" s="30"/>
      <c r="AD251" s="30"/>
      <c r="AE251" s="30"/>
      <c r="AF251" s="30"/>
      <c r="AG251" s="30"/>
      <c r="AH251" s="4">
        <f>SUM(Tabel1[[#This Row],[Bez - Gehandicapten algemeen]:[Bez - Overig gereserveerd]])</f>
        <v>0</v>
      </c>
      <c r="AI251" s="29">
        <v>8</v>
      </c>
      <c r="AJ251" s="35"/>
      <c r="AK251" s="35"/>
      <c r="AL251" s="31"/>
      <c r="AM251" s="22">
        <f>SUM(Tabel1[[#This Row],[Bez - fout, canadees]:[Bez - fout, anders]])</f>
        <v>0</v>
      </c>
      <c r="AN251" s="30"/>
      <c r="AO251" s="30"/>
      <c r="AP251" s="30"/>
      <c r="AQ251" s="30"/>
      <c r="AR251" s="22">
        <f>SUM(Tabel1[[#This Row],[Bez - Obstakel, openbaar]:[Bez - Obstakel, doelgroep]])</f>
        <v>0</v>
      </c>
      <c r="AS251" s="28"/>
      <c r="AT251" s="28"/>
      <c r="AU251" s="1"/>
      <c r="AV251" s="13">
        <f>SUM(Tabel1[[#This Row],[Bez - doelgroep totaal]]+Tabel1[[#This Row],[Bez - Openbaar]]+Tabel1[[#This Row],[Bez - Foutparkeerders]]+Tabel1[[#This Row],[Bez - Obstakels]]+Tabel1[[#This Row],[Bez - Informeel]])</f>
        <v>0</v>
      </c>
      <c r="AW25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51" s="8">
        <f>IF(OR(Tabel1[[#This Row],[Situatie tijdens meetmoment]]="wegwerkzaamheden",Tabel1[[#This Row],[Situatie tijdens meetmoment]]="niet bereikbaar")," ",IFERROR((Tabel1[[#This Row],[Bez - Privaat]])/Tabel1[[#This Row],[Cap - Privaat]],IF( AND((Tabel1[[#This Row],[Bez - Privaat]])&gt;0,Tabel1[[#This Row],[Cap - Privaat]]=0),"  ","   ")))</f>
        <v>1.3333333333333333</v>
      </c>
      <c r="AY251"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51"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51"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51"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51" s="4"/>
      <c r="BN251"/>
      <c r="BQ251" s="4"/>
      <c r="BR251" s="11"/>
      <c r="BS251" s="1"/>
      <c r="BU251"/>
      <c r="CF251" s="4"/>
    </row>
    <row r="252" spans="1:84" x14ac:dyDescent="0.25">
      <c r="A252" s="1" t="s">
        <v>192</v>
      </c>
      <c r="B252" s="1" t="s">
        <v>305</v>
      </c>
      <c r="C252" s="1" t="s">
        <v>420</v>
      </c>
      <c r="D252" s="1" t="s">
        <v>348</v>
      </c>
      <c r="E252" s="40">
        <v>45521</v>
      </c>
      <c r="F252" s="37" t="s">
        <v>303</v>
      </c>
      <c r="G252" s="4">
        <v>0</v>
      </c>
      <c r="H252" s="4">
        <v>0</v>
      </c>
      <c r="I252" s="4">
        <v>0</v>
      </c>
      <c r="J252" s="4">
        <v>0</v>
      </c>
      <c r="K252" s="4">
        <v>0</v>
      </c>
      <c r="L252" s="4">
        <v>0</v>
      </c>
      <c r="M252" s="4">
        <v>0</v>
      </c>
      <c r="N252" s="4">
        <v>0</v>
      </c>
      <c r="O252" s="4">
        <v>0</v>
      </c>
      <c r="P252" s="4">
        <v>3</v>
      </c>
      <c r="Q252" s="4">
        <v>0</v>
      </c>
      <c r="R252" s="4">
        <v>3</v>
      </c>
      <c r="S252" s="4">
        <v>0</v>
      </c>
      <c r="T252" s="4">
        <v>0</v>
      </c>
      <c r="U252" s="4">
        <v>0</v>
      </c>
      <c r="V252" s="4">
        <v>0</v>
      </c>
      <c r="W252" s="4">
        <v>0</v>
      </c>
      <c r="X25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6</v>
      </c>
      <c r="Y252" s="4">
        <f>Tabel1[[#This Row],[Totale openbare capaciteit]]+Tabel1[[#This Row],[Totale doelgroep capaciteit]]+Tabel1[[#This Row],[Cap - Informeel]]</f>
        <v>0</v>
      </c>
      <c r="Z252" s="30"/>
      <c r="AA252" s="30"/>
      <c r="AB252" s="30"/>
      <c r="AC252" s="30"/>
      <c r="AD252" s="30"/>
      <c r="AE252" s="30"/>
      <c r="AF252" s="30"/>
      <c r="AG252" s="30"/>
      <c r="AH252" s="4">
        <f>SUM(Tabel1[[#This Row],[Bez - Gehandicapten algemeen]:[Bez - Overig gereserveerd]])</f>
        <v>0</v>
      </c>
      <c r="AI252" s="29">
        <v>5</v>
      </c>
      <c r="AJ252" s="35"/>
      <c r="AK252" s="35"/>
      <c r="AL252" s="31"/>
      <c r="AM252" s="22">
        <f>SUM(Tabel1[[#This Row],[Bez - fout, canadees]:[Bez - fout, anders]])</f>
        <v>0</v>
      </c>
      <c r="AN252" s="30"/>
      <c r="AO252" s="30"/>
      <c r="AP252" s="30"/>
      <c r="AQ252" s="30"/>
      <c r="AR252" s="22">
        <f>SUM(Tabel1[[#This Row],[Bez - Obstakel, openbaar]:[Bez - Obstakel, doelgroep]])</f>
        <v>0</v>
      </c>
      <c r="AS252" s="28"/>
      <c r="AT252" s="28"/>
      <c r="AU252" s="1"/>
      <c r="AV252" s="13">
        <f>SUM(Tabel1[[#This Row],[Bez - doelgroep totaal]]+Tabel1[[#This Row],[Bez - Openbaar]]+Tabel1[[#This Row],[Bez - Foutparkeerders]]+Tabel1[[#This Row],[Bez - Obstakels]]+Tabel1[[#This Row],[Bez - Informeel]])</f>
        <v>0</v>
      </c>
      <c r="AW25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52" s="8">
        <f>IF(OR(Tabel1[[#This Row],[Situatie tijdens meetmoment]]="wegwerkzaamheden",Tabel1[[#This Row],[Situatie tijdens meetmoment]]="niet bereikbaar")," ",IFERROR((Tabel1[[#This Row],[Bez - Privaat]])/Tabel1[[#This Row],[Cap - Privaat]],IF( AND((Tabel1[[#This Row],[Bez - Privaat]])&gt;0,Tabel1[[#This Row],[Cap - Privaat]]=0),"  ","   ")))</f>
        <v>0.83333333333333337</v>
      </c>
      <c r="AY252"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52"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52"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52"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52" s="4"/>
      <c r="BN252"/>
      <c r="BQ252" s="4"/>
      <c r="BR252" s="11"/>
      <c r="BS252" s="1"/>
      <c r="BU252"/>
      <c r="CF252" s="4"/>
    </row>
    <row r="253" spans="1:84" x14ac:dyDescent="0.25">
      <c r="A253" s="1" t="s">
        <v>193</v>
      </c>
      <c r="B253" s="1" t="s">
        <v>305</v>
      </c>
      <c r="C253" s="1" t="s">
        <v>420</v>
      </c>
      <c r="D253" s="1" t="s">
        <v>352</v>
      </c>
      <c r="E253" s="40">
        <v>45518</v>
      </c>
      <c r="F253" s="37" t="s">
        <v>302</v>
      </c>
      <c r="G253" s="4">
        <v>7</v>
      </c>
      <c r="H253" s="4">
        <v>6</v>
      </c>
      <c r="I253" s="4">
        <v>0</v>
      </c>
      <c r="J253" s="4">
        <v>0</v>
      </c>
      <c r="K253" s="4">
        <v>0</v>
      </c>
      <c r="L253" s="4">
        <v>0</v>
      </c>
      <c r="M253" s="4">
        <v>0</v>
      </c>
      <c r="N253" s="4">
        <v>0</v>
      </c>
      <c r="O253" s="4">
        <v>0</v>
      </c>
      <c r="P253" s="4">
        <v>0</v>
      </c>
      <c r="Q253" s="4">
        <v>1</v>
      </c>
      <c r="R253" s="4">
        <v>0</v>
      </c>
      <c r="S253" s="4">
        <v>0</v>
      </c>
      <c r="T253" s="4">
        <v>0</v>
      </c>
      <c r="U253" s="4">
        <v>0</v>
      </c>
      <c r="V253" s="4">
        <v>0</v>
      </c>
      <c r="W253" s="4">
        <v>0</v>
      </c>
      <c r="X25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253" s="4">
        <f>Tabel1[[#This Row],[Totale openbare capaciteit]]+Tabel1[[#This Row],[Totale doelgroep capaciteit]]+Tabel1[[#This Row],[Cap - Informeel]]</f>
        <v>13</v>
      </c>
      <c r="Z253" s="29">
        <v>4</v>
      </c>
      <c r="AA253" s="29">
        <v>3</v>
      </c>
      <c r="AB253" s="30"/>
      <c r="AC253" s="30"/>
      <c r="AD253" s="30"/>
      <c r="AE253" s="30"/>
      <c r="AF253" s="30"/>
      <c r="AG253" s="30"/>
      <c r="AH253" s="4">
        <f>SUM(Tabel1[[#This Row],[Bez - Gehandicapten algemeen]:[Bez - Overig gereserveerd]])</f>
        <v>0</v>
      </c>
      <c r="AI253" s="29">
        <v>3</v>
      </c>
      <c r="AJ253" s="35"/>
      <c r="AK253" s="35"/>
      <c r="AL253" s="31"/>
      <c r="AM253" s="22">
        <f>SUM(Tabel1[[#This Row],[Bez - fout, canadees]:[Bez - fout, anders]])</f>
        <v>0</v>
      </c>
      <c r="AN253" s="30"/>
      <c r="AO253" s="30"/>
      <c r="AP253" s="30"/>
      <c r="AQ253" s="30"/>
      <c r="AR253" s="22">
        <f>SUM(Tabel1[[#This Row],[Bez - Obstakel, openbaar]:[Bez - Obstakel, doelgroep]])</f>
        <v>0</v>
      </c>
      <c r="AS253" s="28"/>
      <c r="AT253" s="28"/>
      <c r="AU253" s="1"/>
      <c r="AV253" s="13">
        <f>SUM(Tabel1[[#This Row],[Bez - doelgroep totaal]]+Tabel1[[#This Row],[Bez - Openbaar]]+Tabel1[[#This Row],[Bez - Foutparkeerders]]+Tabel1[[#This Row],[Bez - Obstakels]]+Tabel1[[#This Row],[Bez - Informeel]])</f>
        <v>7</v>
      </c>
      <c r="AW25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53" s="8">
        <f>IF(OR(Tabel1[[#This Row],[Situatie tijdens meetmoment]]="wegwerkzaamheden",Tabel1[[#This Row],[Situatie tijdens meetmoment]]="niet bereikbaar")," ",IFERROR((Tabel1[[#This Row],[Bez - Privaat]])/Tabel1[[#This Row],[Cap - Privaat]],IF( AND((Tabel1[[#This Row],[Bez - Privaat]])&gt;0,Tabel1[[#This Row],[Cap - Privaat]]=0),"  ","   ")))</f>
        <v>1.5</v>
      </c>
      <c r="AY25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0.5714285714285714</v>
      </c>
      <c r="AZ25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25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253" s="23">
        <f>IF(OR(Tabel1[[#This Row],[Situatie tijdens meetmoment]]="wegwerkzaamheden",Tabel1[[#This Row],[Situatie tijdens meetmoment]]="niet bereikbaar")," ",IFERROR(Tabel1[[#This Row],[Totale bezetting]]/Tabel1[[#This Row],[Totale capaciteit]],IF( AND(Tabel1[[#This Row],[Totale bezetting]]&gt;0,Tabel1[[#This Row],[Totale capaciteit]]=0),"  ","   ")))</f>
        <v>0.53846153846153844</v>
      </c>
      <c r="BC253" s="4"/>
      <c r="BN253"/>
      <c r="BQ253" s="4"/>
      <c r="BR253" s="11"/>
      <c r="BS253" s="1"/>
      <c r="BU253"/>
      <c r="CF253" s="4"/>
    </row>
    <row r="254" spans="1:84" x14ac:dyDescent="0.25">
      <c r="A254" s="1" t="s">
        <v>193</v>
      </c>
      <c r="B254" s="1" t="s">
        <v>305</v>
      </c>
      <c r="C254" s="1" t="s">
        <v>420</v>
      </c>
      <c r="D254" s="1" t="s">
        <v>352</v>
      </c>
      <c r="E254" s="40">
        <v>45521</v>
      </c>
      <c r="F254" s="37" t="s">
        <v>303</v>
      </c>
      <c r="G254" s="4">
        <v>7</v>
      </c>
      <c r="H254" s="4">
        <v>6</v>
      </c>
      <c r="I254" s="4">
        <v>0</v>
      </c>
      <c r="J254" s="4">
        <v>0</v>
      </c>
      <c r="K254" s="4">
        <v>0</v>
      </c>
      <c r="L254" s="4">
        <v>0</v>
      </c>
      <c r="M254" s="4">
        <v>0</v>
      </c>
      <c r="N254" s="4">
        <v>0</v>
      </c>
      <c r="O254" s="4">
        <v>0</v>
      </c>
      <c r="P254" s="4">
        <v>0</v>
      </c>
      <c r="Q254" s="4">
        <v>1</v>
      </c>
      <c r="R254" s="4">
        <v>0</v>
      </c>
      <c r="S254" s="4">
        <v>0</v>
      </c>
      <c r="T254" s="4">
        <v>0</v>
      </c>
      <c r="U254" s="4">
        <v>0</v>
      </c>
      <c r="V254" s="4">
        <v>0</v>
      </c>
      <c r="W254" s="4">
        <v>0</v>
      </c>
      <c r="X25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254" s="4">
        <f>Tabel1[[#This Row],[Totale openbare capaciteit]]+Tabel1[[#This Row],[Totale doelgroep capaciteit]]+Tabel1[[#This Row],[Cap - Informeel]]</f>
        <v>13</v>
      </c>
      <c r="Z254" s="29">
        <v>3</v>
      </c>
      <c r="AA254" s="29">
        <v>4</v>
      </c>
      <c r="AB254" s="30"/>
      <c r="AC254" s="30"/>
      <c r="AD254" s="30"/>
      <c r="AE254" s="30"/>
      <c r="AF254" s="30"/>
      <c r="AG254" s="30"/>
      <c r="AH254" s="4">
        <f>SUM(Tabel1[[#This Row],[Bez - Gehandicapten algemeen]:[Bez - Overig gereserveerd]])</f>
        <v>0</v>
      </c>
      <c r="AI254" s="29">
        <v>2</v>
      </c>
      <c r="AJ254" s="35"/>
      <c r="AK254" s="35"/>
      <c r="AL254" s="31"/>
      <c r="AM254" s="22">
        <f>SUM(Tabel1[[#This Row],[Bez - fout, canadees]:[Bez - fout, anders]])</f>
        <v>0</v>
      </c>
      <c r="AN254" s="29">
        <v>1</v>
      </c>
      <c r="AO254" s="29"/>
      <c r="AP254" s="30"/>
      <c r="AQ254" s="30" t="s">
        <v>397</v>
      </c>
      <c r="AR254" s="22">
        <f>SUM(Tabel1[[#This Row],[Bez - Obstakel, openbaar]:[Bez - Obstakel, doelgroep]])</f>
        <v>1</v>
      </c>
      <c r="AS254" s="28"/>
      <c r="AT254" s="28"/>
      <c r="AU254" s="1"/>
      <c r="AV254" s="13">
        <f>SUM(Tabel1[[#This Row],[Bez - doelgroep totaal]]+Tabel1[[#This Row],[Bez - Openbaar]]+Tabel1[[#This Row],[Bez - Foutparkeerders]]+Tabel1[[#This Row],[Bez - Obstakels]]+Tabel1[[#This Row],[Bez - Informeel]])</f>
        <v>8</v>
      </c>
      <c r="AW25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54" s="8">
        <f>IF(OR(Tabel1[[#This Row],[Situatie tijdens meetmoment]]="wegwerkzaamheden",Tabel1[[#This Row],[Situatie tijdens meetmoment]]="niet bereikbaar")," ",IFERROR((Tabel1[[#This Row],[Bez - Privaat]])/Tabel1[[#This Row],[Cap - Privaat]],IF( AND((Tabel1[[#This Row],[Bez - Privaat]])&gt;0,Tabel1[[#This Row],[Cap - Privaat]]=0),"  ","   ")))</f>
        <v>1</v>
      </c>
      <c r="AY25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0.5714285714285714</v>
      </c>
      <c r="AZ25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1.1428571428571428</v>
      </c>
      <c r="BA25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1.1428571428571428</v>
      </c>
      <c r="BB254" s="23">
        <f>IF(OR(Tabel1[[#This Row],[Situatie tijdens meetmoment]]="wegwerkzaamheden",Tabel1[[#This Row],[Situatie tijdens meetmoment]]="niet bereikbaar")," ",IFERROR(Tabel1[[#This Row],[Totale bezetting]]/Tabel1[[#This Row],[Totale capaciteit]],IF( AND(Tabel1[[#This Row],[Totale bezetting]]&gt;0,Tabel1[[#This Row],[Totale capaciteit]]=0),"  ","   ")))</f>
        <v>0.61538461538461542</v>
      </c>
      <c r="BC254" s="4"/>
      <c r="BN254"/>
      <c r="BQ254" s="4"/>
      <c r="BR254" s="11"/>
      <c r="BS254" s="1"/>
      <c r="BU254"/>
      <c r="CF254" s="4"/>
    </row>
    <row r="255" spans="1:84" x14ac:dyDescent="0.25">
      <c r="A255" s="1" t="s">
        <v>194</v>
      </c>
      <c r="B255" s="1" t="s">
        <v>305</v>
      </c>
      <c r="C255" s="1" t="s">
        <v>420</v>
      </c>
      <c r="D255" s="1" t="s">
        <v>352</v>
      </c>
      <c r="E255" s="40">
        <v>45521</v>
      </c>
      <c r="F255" s="37" t="s">
        <v>303</v>
      </c>
      <c r="G255" s="4">
        <v>7</v>
      </c>
      <c r="H255" s="4">
        <v>0</v>
      </c>
      <c r="I255" s="4">
        <v>0</v>
      </c>
      <c r="J255" s="4">
        <v>0</v>
      </c>
      <c r="K255" s="4">
        <v>0</v>
      </c>
      <c r="L255" s="4">
        <v>0</v>
      </c>
      <c r="M255" s="4">
        <v>0</v>
      </c>
      <c r="N255" s="4">
        <v>0</v>
      </c>
      <c r="O255" s="4">
        <v>0</v>
      </c>
      <c r="P255" s="4">
        <v>2</v>
      </c>
      <c r="Q255" s="4">
        <v>0</v>
      </c>
      <c r="R255" s="4">
        <v>0</v>
      </c>
      <c r="S255" s="4">
        <v>0</v>
      </c>
      <c r="T255" s="4">
        <v>0</v>
      </c>
      <c r="U255" s="4">
        <v>0</v>
      </c>
      <c r="V255" s="4">
        <v>0</v>
      </c>
      <c r="W255" s="4">
        <v>0</v>
      </c>
      <c r="X25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255" s="4">
        <f>Tabel1[[#This Row],[Totale openbare capaciteit]]+Tabel1[[#This Row],[Totale doelgroep capaciteit]]+Tabel1[[#This Row],[Cap - Informeel]]</f>
        <v>7</v>
      </c>
      <c r="Z255" s="29">
        <v>3</v>
      </c>
      <c r="AA255" s="30"/>
      <c r="AB255" s="30"/>
      <c r="AC255" s="30"/>
      <c r="AD255" s="30"/>
      <c r="AE255" s="30"/>
      <c r="AF255" s="30"/>
      <c r="AG255" s="30"/>
      <c r="AH255" s="4">
        <f>SUM(Tabel1[[#This Row],[Bez - Gehandicapten algemeen]:[Bez - Overig gereserveerd]])</f>
        <v>0</v>
      </c>
      <c r="AI255" s="29">
        <v>2</v>
      </c>
      <c r="AJ255" s="35"/>
      <c r="AK255" s="35"/>
      <c r="AL255" s="31"/>
      <c r="AM255" s="22">
        <f>SUM(Tabel1[[#This Row],[Bez - fout, canadees]:[Bez - fout, anders]])</f>
        <v>0</v>
      </c>
      <c r="AN255" s="30"/>
      <c r="AO255" s="30"/>
      <c r="AP255" s="30"/>
      <c r="AQ255" s="30"/>
      <c r="AR255" s="22">
        <f>SUM(Tabel1[[#This Row],[Bez - Obstakel, openbaar]:[Bez - Obstakel, doelgroep]])</f>
        <v>0</v>
      </c>
      <c r="AS255" s="28"/>
      <c r="AT255" s="28"/>
      <c r="AU255" s="1"/>
      <c r="AV255" s="13">
        <f>SUM(Tabel1[[#This Row],[Bez - doelgroep totaal]]+Tabel1[[#This Row],[Bez - Openbaar]]+Tabel1[[#This Row],[Bez - Foutparkeerders]]+Tabel1[[#This Row],[Bez - Obstakels]]+Tabel1[[#This Row],[Bez - Informeel]])</f>
        <v>3</v>
      </c>
      <c r="AW25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55" s="8">
        <f>IF(OR(Tabel1[[#This Row],[Situatie tijdens meetmoment]]="wegwerkzaamheden",Tabel1[[#This Row],[Situatie tijdens meetmoment]]="niet bereikbaar")," ",IFERROR((Tabel1[[#This Row],[Bez - Privaat]])/Tabel1[[#This Row],[Cap - Privaat]],IF( AND((Tabel1[[#This Row],[Bez - Privaat]])&gt;0,Tabel1[[#This Row],[Cap - Privaat]]=0),"  ","   ")))</f>
        <v>1</v>
      </c>
      <c r="AY25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0.42857142857142855</v>
      </c>
      <c r="AZ25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0.42857142857142855</v>
      </c>
      <c r="BA25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0.42857142857142855</v>
      </c>
      <c r="BB255" s="23">
        <f>IF(OR(Tabel1[[#This Row],[Situatie tijdens meetmoment]]="wegwerkzaamheden",Tabel1[[#This Row],[Situatie tijdens meetmoment]]="niet bereikbaar")," ",IFERROR(Tabel1[[#This Row],[Totale bezetting]]/Tabel1[[#This Row],[Totale capaciteit]],IF( AND(Tabel1[[#This Row],[Totale bezetting]]&gt;0,Tabel1[[#This Row],[Totale capaciteit]]=0),"  ","   ")))</f>
        <v>0.42857142857142855</v>
      </c>
      <c r="BC255" s="4"/>
      <c r="BN255"/>
      <c r="BQ255" s="4"/>
      <c r="BR255" s="11"/>
      <c r="BS255" s="1"/>
      <c r="BU255"/>
      <c r="CF255" s="4"/>
    </row>
    <row r="256" spans="1:84" x14ac:dyDescent="0.25">
      <c r="A256" s="1" t="s">
        <v>194</v>
      </c>
      <c r="B256" s="1" t="s">
        <v>305</v>
      </c>
      <c r="C256" s="1" t="s">
        <v>420</v>
      </c>
      <c r="D256" s="1" t="s">
        <v>352</v>
      </c>
      <c r="E256" s="40">
        <v>45518</v>
      </c>
      <c r="F256" s="37" t="s">
        <v>302</v>
      </c>
      <c r="G256" s="4">
        <v>7</v>
      </c>
      <c r="H256" s="4">
        <v>0</v>
      </c>
      <c r="I256" s="4">
        <v>0</v>
      </c>
      <c r="J256" s="4">
        <v>0</v>
      </c>
      <c r="K256" s="4">
        <v>0</v>
      </c>
      <c r="L256" s="4">
        <v>0</v>
      </c>
      <c r="M256" s="4">
        <v>0</v>
      </c>
      <c r="N256" s="4">
        <v>0</v>
      </c>
      <c r="O256" s="4">
        <v>0</v>
      </c>
      <c r="P256" s="4">
        <v>2</v>
      </c>
      <c r="Q256" s="4">
        <v>0</v>
      </c>
      <c r="R256" s="4">
        <v>0</v>
      </c>
      <c r="S256" s="4">
        <v>0</v>
      </c>
      <c r="T256" s="4">
        <v>0</v>
      </c>
      <c r="U256" s="4">
        <v>0</v>
      </c>
      <c r="V256" s="4">
        <v>0</v>
      </c>
      <c r="W256" s="4">
        <v>0</v>
      </c>
      <c r="X25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256" s="4">
        <f>Tabel1[[#This Row],[Totale openbare capaciteit]]+Tabel1[[#This Row],[Totale doelgroep capaciteit]]+Tabel1[[#This Row],[Cap - Informeel]]</f>
        <v>7</v>
      </c>
      <c r="Z256" s="29">
        <v>5</v>
      </c>
      <c r="AA256" s="30"/>
      <c r="AB256" s="30"/>
      <c r="AC256" s="30"/>
      <c r="AD256" s="30"/>
      <c r="AE256" s="30"/>
      <c r="AF256" s="30"/>
      <c r="AG256" s="30"/>
      <c r="AH256" s="4">
        <f>SUM(Tabel1[[#This Row],[Bez - Gehandicapten algemeen]:[Bez - Overig gereserveerd]])</f>
        <v>0</v>
      </c>
      <c r="AI256" s="29">
        <v>1</v>
      </c>
      <c r="AJ256" s="35"/>
      <c r="AK256" s="35"/>
      <c r="AL256" s="31"/>
      <c r="AM256" s="22">
        <f>SUM(Tabel1[[#This Row],[Bez - fout, canadees]:[Bez - fout, anders]])</f>
        <v>0</v>
      </c>
      <c r="AN256" s="30"/>
      <c r="AO256" s="30"/>
      <c r="AP256" s="30"/>
      <c r="AQ256" s="30"/>
      <c r="AR256" s="22">
        <f>SUM(Tabel1[[#This Row],[Bez - Obstakel, openbaar]:[Bez - Obstakel, doelgroep]])</f>
        <v>0</v>
      </c>
      <c r="AS256" s="28"/>
      <c r="AT256" s="28"/>
      <c r="AU256" s="1"/>
      <c r="AV256" s="13">
        <f>SUM(Tabel1[[#This Row],[Bez - doelgroep totaal]]+Tabel1[[#This Row],[Bez - Openbaar]]+Tabel1[[#This Row],[Bez - Foutparkeerders]]+Tabel1[[#This Row],[Bez - Obstakels]]+Tabel1[[#This Row],[Bez - Informeel]])</f>
        <v>5</v>
      </c>
      <c r="AW25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56" s="8">
        <f>IF(OR(Tabel1[[#This Row],[Situatie tijdens meetmoment]]="wegwerkzaamheden",Tabel1[[#This Row],[Situatie tijdens meetmoment]]="niet bereikbaar")," ",IFERROR((Tabel1[[#This Row],[Bez - Privaat]])/Tabel1[[#This Row],[Cap - Privaat]],IF( AND((Tabel1[[#This Row],[Bez - Privaat]])&gt;0,Tabel1[[#This Row],[Cap - Privaat]]=0),"  ","   ")))</f>
        <v>0.5</v>
      </c>
      <c r="AY25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0.7142857142857143</v>
      </c>
      <c r="AZ25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0.7142857142857143</v>
      </c>
      <c r="BA25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0.7142857142857143</v>
      </c>
      <c r="BB256" s="23">
        <f>IF(OR(Tabel1[[#This Row],[Situatie tijdens meetmoment]]="wegwerkzaamheden",Tabel1[[#This Row],[Situatie tijdens meetmoment]]="niet bereikbaar")," ",IFERROR(Tabel1[[#This Row],[Totale bezetting]]/Tabel1[[#This Row],[Totale capaciteit]],IF( AND(Tabel1[[#This Row],[Totale bezetting]]&gt;0,Tabel1[[#This Row],[Totale capaciteit]]=0),"  ","   ")))</f>
        <v>0.7142857142857143</v>
      </c>
      <c r="BC256" s="4"/>
      <c r="BN256"/>
      <c r="BQ256" s="4"/>
      <c r="BR256" s="11"/>
      <c r="BS256" s="1"/>
      <c r="BU256"/>
      <c r="CF256" s="4"/>
    </row>
    <row r="257" spans="1:84" x14ac:dyDescent="0.25">
      <c r="A257" s="1" t="s">
        <v>195</v>
      </c>
      <c r="B257" s="1" t="s">
        <v>305</v>
      </c>
      <c r="C257" s="1" t="s">
        <v>420</v>
      </c>
      <c r="D257" s="1" t="s">
        <v>352</v>
      </c>
      <c r="E257" s="40">
        <v>45521</v>
      </c>
      <c r="F257" s="37" t="s">
        <v>303</v>
      </c>
      <c r="G257" s="4">
        <v>7</v>
      </c>
      <c r="H257" s="4">
        <v>0</v>
      </c>
      <c r="I257" s="4">
        <v>0</v>
      </c>
      <c r="J257" s="4">
        <v>0</v>
      </c>
      <c r="K257" s="4">
        <v>0</v>
      </c>
      <c r="L257" s="4">
        <v>0</v>
      </c>
      <c r="M257" s="4">
        <v>0</v>
      </c>
      <c r="N257" s="4">
        <v>0</v>
      </c>
      <c r="O257" s="4">
        <v>0</v>
      </c>
      <c r="P257" s="4">
        <v>0</v>
      </c>
      <c r="Q257" s="4">
        <v>0</v>
      </c>
      <c r="R257" s="4">
        <v>0</v>
      </c>
      <c r="S257" s="4">
        <v>0</v>
      </c>
      <c r="T257" s="4">
        <v>0</v>
      </c>
      <c r="U257" s="4">
        <v>0</v>
      </c>
      <c r="V257" s="4">
        <v>0</v>
      </c>
      <c r="W257" s="4">
        <v>0</v>
      </c>
      <c r="X25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57" s="4">
        <f>Tabel1[[#This Row],[Totale openbare capaciteit]]+Tabel1[[#This Row],[Totale doelgroep capaciteit]]+Tabel1[[#This Row],[Cap - Informeel]]</f>
        <v>7</v>
      </c>
      <c r="Z257" s="29">
        <v>3</v>
      </c>
      <c r="AA257" s="30"/>
      <c r="AB257" s="30"/>
      <c r="AC257" s="30"/>
      <c r="AD257" s="30"/>
      <c r="AE257" s="30"/>
      <c r="AF257" s="30"/>
      <c r="AG257" s="30"/>
      <c r="AH257" s="4">
        <f>SUM(Tabel1[[#This Row],[Bez - Gehandicapten algemeen]:[Bez - Overig gereserveerd]])</f>
        <v>0</v>
      </c>
      <c r="AI257" s="29">
        <v>2</v>
      </c>
      <c r="AJ257" s="35"/>
      <c r="AK257" s="35"/>
      <c r="AL257" s="31"/>
      <c r="AM257" s="22">
        <f>SUM(Tabel1[[#This Row],[Bez - fout, canadees]:[Bez - fout, anders]])</f>
        <v>0</v>
      </c>
      <c r="AN257" s="30"/>
      <c r="AO257" s="30"/>
      <c r="AP257" s="30"/>
      <c r="AQ257" s="30"/>
      <c r="AR257" s="22">
        <f>SUM(Tabel1[[#This Row],[Bez - Obstakel, openbaar]:[Bez - Obstakel, doelgroep]])</f>
        <v>0</v>
      </c>
      <c r="AS257" s="28"/>
      <c r="AT257" s="28"/>
      <c r="AU257" s="1"/>
      <c r="AV257" s="13">
        <f>SUM(Tabel1[[#This Row],[Bez - doelgroep totaal]]+Tabel1[[#This Row],[Bez - Openbaar]]+Tabel1[[#This Row],[Bez - Foutparkeerders]]+Tabel1[[#This Row],[Bez - Obstakels]]+Tabel1[[#This Row],[Bez - Informeel]])</f>
        <v>3</v>
      </c>
      <c r="AW25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57"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5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0.42857142857142855</v>
      </c>
      <c r="AZ25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0.42857142857142855</v>
      </c>
      <c r="BA25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0.42857142857142855</v>
      </c>
      <c r="BB257" s="23">
        <f>IF(OR(Tabel1[[#This Row],[Situatie tijdens meetmoment]]="wegwerkzaamheden",Tabel1[[#This Row],[Situatie tijdens meetmoment]]="niet bereikbaar")," ",IFERROR(Tabel1[[#This Row],[Totale bezetting]]/Tabel1[[#This Row],[Totale capaciteit]],IF( AND(Tabel1[[#This Row],[Totale bezetting]]&gt;0,Tabel1[[#This Row],[Totale capaciteit]]=0),"  ","   ")))</f>
        <v>0.42857142857142855</v>
      </c>
      <c r="BC257" s="4"/>
      <c r="BN257"/>
      <c r="BQ257" s="4"/>
      <c r="BR257" s="11"/>
      <c r="BS257" s="1"/>
      <c r="BU257"/>
      <c r="CF257" s="4"/>
    </row>
    <row r="258" spans="1:84" x14ac:dyDescent="0.25">
      <c r="A258" s="1" t="s">
        <v>195</v>
      </c>
      <c r="B258" s="1" t="s">
        <v>305</v>
      </c>
      <c r="C258" s="1" t="s">
        <v>420</v>
      </c>
      <c r="D258" s="1" t="s">
        <v>352</v>
      </c>
      <c r="E258" s="40">
        <v>45518</v>
      </c>
      <c r="F258" s="37" t="s">
        <v>302</v>
      </c>
      <c r="G258" s="4">
        <v>7</v>
      </c>
      <c r="H258" s="4">
        <v>0</v>
      </c>
      <c r="I258" s="4">
        <v>0</v>
      </c>
      <c r="J258" s="4">
        <v>0</v>
      </c>
      <c r="K258" s="4">
        <v>0</v>
      </c>
      <c r="L258" s="4">
        <v>0</v>
      </c>
      <c r="M258" s="4">
        <v>0</v>
      </c>
      <c r="N258" s="4">
        <v>0</v>
      </c>
      <c r="O258" s="4">
        <v>0</v>
      </c>
      <c r="P258" s="4">
        <v>0</v>
      </c>
      <c r="Q258" s="4">
        <v>0</v>
      </c>
      <c r="R258" s="4">
        <v>0</v>
      </c>
      <c r="S258" s="4">
        <v>0</v>
      </c>
      <c r="T258" s="4">
        <v>0</v>
      </c>
      <c r="U258" s="4">
        <v>0</v>
      </c>
      <c r="V258" s="4">
        <v>0</v>
      </c>
      <c r="W258" s="4">
        <v>0</v>
      </c>
      <c r="X25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58" s="4">
        <f>Tabel1[[#This Row],[Totale openbare capaciteit]]+Tabel1[[#This Row],[Totale doelgroep capaciteit]]+Tabel1[[#This Row],[Cap - Informeel]]</f>
        <v>7</v>
      </c>
      <c r="Z258" s="29">
        <v>4</v>
      </c>
      <c r="AA258" s="30"/>
      <c r="AB258" s="30"/>
      <c r="AC258" s="30"/>
      <c r="AD258" s="30"/>
      <c r="AE258" s="30"/>
      <c r="AF258" s="30"/>
      <c r="AG258" s="30"/>
      <c r="AH258" s="4">
        <f>SUM(Tabel1[[#This Row],[Bez - Gehandicapten algemeen]:[Bez - Overig gereserveerd]])</f>
        <v>0</v>
      </c>
      <c r="AI258" s="30"/>
      <c r="AJ258" s="35"/>
      <c r="AK258" s="35"/>
      <c r="AL258" s="31"/>
      <c r="AM258" s="22">
        <f>SUM(Tabel1[[#This Row],[Bez - fout, canadees]:[Bez - fout, anders]])</f>
        <v>0</v>
      </c>
      <c r="AN258" s="30"/>
      <c r="AO258" s="30"/>
      <c r="AP258" s="30"/>
      <c r="AQ258" s="30"/>
      <c r="AR258" s="22">
        <f>SUM(Tabel1[[#This Row],[Bez - Obstakel, openbaar]:[Bez - Obstakel, doelgroep]])</f>
        <v>0</v>
      </c>
      <c r="AS258" s="28"/>
      <c r="AT258" s="28"/>
      <c r="AU258" s="1"/>
      <c r="AV258" s="13">
        <f>SUM(Tabel1[[#This Row],[Bez - doelgroep totaal]]+Tabel1[[#This Row],[Bez - Openbaar]]+Tabel1[[#This Row],[Bez - Foutparkeerders]]+Tabel1[[#This Row],[Bez - Obstakels]]+Tabel1[[#This Row],[Bez - Informeel]])</f>
        <v>4</v>
      </c>
      <c r="AW25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58"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5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0.5714285714285714</v>
      </c>
      <c r="AZ25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0.5714285714285714</v>
      </c>
      <c r="BA25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0.5714285714285714</v>
      </c>
      <c r="BB258" s="23">
        <f>IF(OR(Tabel1[[#This Row],[Situatie tijdens meetmoment]]="wegwerkzaamheden",Tabel1[[#This Row],[Situatie tijdens meetmoment]]="niet bereikbaar")," ",IFERROR(Tabel1[[#This Row],[Totale bezetting]]/Tabel1[[#This Row],[Totale capaciteit]],IF( AND(Tabel1[[#This Row],[Totale bezetting]]&gt;0,Tabel1[[#This Row],[Totale capaciteit]]=0),"  ","   ")))</f>
        <v>0.5714285714285714</v>
      </c>
      <c r="BC258" s="4"/>
      <c r="BN258"/>
      <c r="BQ258" s="4"/>
      <c r="BR258" s="11"/>
      <c r="BS258" s="1"/>
      <c r="BU258"/>
      <c r="CF258" s="4"/>
    </row>
    <row r="259" spans="1:84" x14ac:dyDescent="0.25">
      <c r="A259" s="1" t="s">
        <v>196</v>
      </c>
      <c r="B259" s="1" t="s">
        <v>305</v>
      </c>
      <c r="C259" s="1" t="s">
        <v>420</v>
      </c>
      <c r="D259" s="1" t="s">
        <v>352</v>
      </c>
      <c r="E259" s="40">
        <v>45518</v>
      </c>
      <c r="F259" s="37" t="s">
        <v>302</v>
      </c>
      <c r="G259" s="4">
        <v>0</v>
      </c>
      <c r="H259" s="4">
        <v>0</v>
      </c>
      <c r="I259" s="4">
        <v>0</v>
      </c>
      <c r="J259" s="4">
        <v>0</v>
      </c>
      <c r="K259" s="4">
        <v>0</v>
      </c>
      <c r="L259" s="4">
        <v>0</v>
      </c>
      <c r="M259" s="4">
        <v>0</v>
      </c>
      <c r="N259" s="4">
        <v>0</v>
      </c>
      <c r="O259" s="4">
        <v>0</v>
      </c>
      <c r="P259" s="4">
        <v>1</v>
      </c>
      <c r="Q259" s="4">
        <v>0</v>
      </c>
      <c r="R259" s="4">
        <v>4</v>
      </c>
      <c r="S259" s="4">
        <v>1</v>
      </c>
      <c r="T259" s="4">
        <v>0</v>
      </c>
      <c r="U259" s="4">
        <v>0</v>
      </c>
      <c r="V259" s="4">
        <v>0</v>
      </c>
      <c r="W259" s="4">
        <v>1</v>
      </c>
      <c r="X25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11</v>
      </c>
      <c r="Y259" s="4">
        <f>Tabel1[[#This Row],[Totale openbare capaciteit]]+Tabel1[[#This Row],[Totale doelgroep capaciteit]]+Tabel1[[#This Row],[Cap - Informeel]]</f>
        <v>0</v>
      </c>
      <c r="Z259" s="30"/>
      <c r="AA259" s="29"/>
      <c r="AB259" s="30"/>
      <c r="AC259" s="30"/>
      <c r="AD259" s="30"/>
      <c r="AE259" s="30"/>
      <c r="AF259" s="30"/>
      <c r="AG259" s="30"/>
      <c r="AH259" s="4">
        <f>SUM(Tabel1[[#This Row],[Bez - Gehandicapten algemeen]:[Bez - Overig gereserveerd]])</f>
        <v>0</v>
      </c>
      <c r="AI259" s="29">
        <v>8</v>
      </c>
      <c r="AJ259" s="35"/>
      <c r="AK259" s="34">
        <v>2</v>
      </c>
      <c r="AL259" s="31" t="s">
        <v>388</v>
      </c>
      <c r="AM259" s="22">
        <f>SUM(Tabel1[[#This Row],[Bez - fout, canadees]:[Bez - fout, anders]])</f>
        <v>2</v>
      </c>
      <c r="AN259" s="30"/>
      <c r="AO259" s="30"/>
      <c r="AP259" s="30"/>
      <c r="AQ259" s="30"/>
      <c r="AR259" s="22">
        <f>SUM(Tabel1[[#This Row],[Bez - Obstakel, openbaar]:[Bez - Obstakel, doelgroep]])</f>
        <v>0</v>
      </c>
      <c r="AS259" s="28"/>
      <c r="AT259" s="28"/>
      <c r="AU259" s="1" t="s">
        <v>401</v>
      </c>
      <c r="AV259" s="13">
        <f>SUM(Tabel1[[#This Row],[Bez - doelgroep totaal]]+Tabel1[[#This Row],[Bez - Openbaar]]+Tabel1[[#This Row],[Bez - Foutparkeerders]]+Tabel1[[#This Row],[Bez - Obstakels]]+Tabel1[[#This Row],[Bez - Informeel]])</f>
        <v>2</v>
      </c>
      <c r="AW25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59" s="8">
        <f>IF(OR(Tabel1[[#This Row],[Situatie tijdens meetmoment]]="wegwerkzaamheden",Tabel1[[#This Row],[Situatie tijdens meetmoment]]="niet bereikbaar")," ",IFERROR((Tabel1[[#This Row],[Bez - Privaat]])/Tabel1[[#This Row],[Cap - Privaat]],IF( AND((Tabel1[[#This Row],[Bez - Privaat]])&gt;0,Tabel1[[#This Row],[Cap - Privaat]]=0),"  ","   ")))</f>
        <v>0.72727272727272729</v>
      </c>
      <c r="AY259"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59"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59"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59"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59" s="4"/>
      <c r="BN259"/>
      <c r="BQ259" s="4"/>
      <c r="BR259" s="11"/>
      <c r="BS259" s="1"/>
      <c r="BU259"/>
      <c r="CF259" s="4"/>
    </row>
    <row r="260" spans="1:84" x14ac:dyDescent="0.25">
      <c r="A260" s="1" t="s">
        <v>196</v>
      </c>
      <c r="B260" s="1" t="s">
        <v>305</v>
      </c>
      <c r="C260" s="1" t="s">
        <v>420</v>
      </c>
      <c r="D260" s="1" t="s">
        <v>352</v>
      </c>
      <c r="E260" s="40">
        <v>45521</v>
      </c>
      <c r="F260" s="37" t="s">
        <v>303</v>
      </c>
      <c r="G260" s="4">
        <v>0</v>
      </c>
      <c r="H260" s="4">
        <v>0</v>
      </c>
      <c r="I260" s="4">
        <v>0</v>
      </c>
      <c r="J260" s="4">
        <v>0</v>
      </c>
      <c r="K260" s="4">
        <v>0</v>
      </c>
      <c r="L260" s="4">
        <v>0</v>
      </c>
      <c r="M260" s="4">
        <v>0</v>
      </c>
      <c r="N260" s="4">
        <v>0</v>
      </c>
      <c r="O260" s="4">
        <v>0</v>
      </c>
      <c r="P260" s="4">
        <v>1</v>
      </c>
      <c r="Q260" s="4">
        <v>0</v>
      </c>
      <c r="R260" s="4">
        <v>4</v>
      </c>
      <c r="S260" s="4">
        <v>1</v>
      </c>
      <c r="T260" s="4">
        <v>0</v>
      </c>
      <c r="U260" s="4">
        <v>0</v>
      </c>
      <c r="V260" s="4">
        <v>0</v>
      </c>
      <c r="W260" s="4">
        <v>1</v>
      </c>
      <c r="X26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11</v>
      </c>
      <c r="Y260" s="4">
        <f>Tabel1[[#This Row],[Totale openbare capaciteit]]+Tabel1[[#This Row],[Totale doelgroep capaciteit]]+Tabel1[[#This Row],[Cap - Informeel]]</f>
        <v>0</v>
      </c>
      <c r="Z260" s="29"/>
      <c r="AA260" s="30"/>
      <c r="AB260" s="30"/>
      <c r="AC260" s="30"/>
      <c r="AD260" s="30"/>
      <c r="AE260" s="30"/>
      <c r="AF260" s="30"/>
      <c r="AG260" s="30"/>
      <c r="AH260" s="4">
        <f>SUM(Tabel1[[#This Row],[Bez - Gehandicapten algemeen]:[Bez - Overig gereserveerd]])</f>
        <v>0</v>
      </c>
      <c r="AI260" s="29">
        <v>6</v>
      </c>
      <c r="AJ260" s="35"/>
      <c r="AK260" s="34">
        <v>2</v>
      </c>
      <c r="AL260" s="31" t="s">
        <v>391</v>
      </c>
      <c r="AM260" s="22">
        <f>SUM(Tabel1[[#This Row],[Bez - fout, canadees]:[Bez - fout, anders]])</f>
        <v>2</v>
      </c>
      <c r="AN260" s="30"/>
      <c r="AO260" s="30"/>
      <c r="AP260" s="30"/>
      <c r="AQ260" s="30"/>
      <c r="AR260" s="22">
        <f>SUM(Tabel1[[#This Row],[Bez - Obstakel, openbaar]:[Bez - Obstakel, doelgroep]])</f>
        <v>0</v>
      </c>
      <c r="AS260" s="28"/>
      <c r="AT260" s="28"/>
      <c r="AU260" s="1" t="s">
        <v>401</v>
      </c>
      <c r="AV260" s="13">
        <f>SUM(Tabel1[[#This Row],[Bez - doelgroep totaal]]+Tabel1[[#This Row],[Bez - Openbaar]]+Tabel1[[#This Row],[Bez - Foutparkeerders]]+Tabel1[[#This Row],[Bez - Obstakels]]+Tabel1[[#This Row],[Bez - Informeel]])</f>
        <v>2</v>
      </c>
      <c r="AW26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60" s="8">
        <f>IF(OR(Tabel1[[#This Row],[Situatie tijdens meetmoment]]="wegwerkzaamheden",Tabel1[[#This Row],[Situatie tijdens meetmoment]]="niet bereikbaar")," ",IFERROR((Tabel1[[#This Row],[Bez - Privaat]])/Tabel1[[#This Row],[Cap - Privaat]],IF( AND((Tabel1[[#This Row],[Bez - Privaat]])&gt;0,Tabel1[[#This Row],[Cap - Privaat]]=0),"  ","   ")))</f>
        <v>0.54545454545454541</v>
      </c>
      <c r="AY260"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60"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60"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60"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60" s="4"/>
      <c r="BN260"/>
      <c r="BQ260" s="4"/>
      <c r="BR260" s="11"/>
      <c r="BS260" s="1"/>
      <c r="BU260"/>
      <c r="CF260" s="4"/>
    </row>
    <row r="261" spans="1:84" x14ac:dyDescent="0.25">
      <c r="A261" s="1" t="s">
        <v>197</v>
      </c>
      <c r="B261" s="1" t="s">
        <v>305</v>
      </c>
      <c r="C261" s="1" t="s">
        <v>420</v>
      </c>
      <c r="D261" s="1" t="s">
        <v>352</v>
      </c>
      <c r="E261" s="40">
        <v>45521</v>
      </c>
      <c r="F261" s="37" t="s">
        <v>303</v>
      </c>
      <c r="G261" s="4">
        <v>7</v>
      </c>
      <c r="H261" s="4">
        <v>0</v>
      </c>
      <c r="I261" s="4">
        <v>0</v>
      </c>
      <c r="J261" s="4">
        <v>0</v>
      </c>
      <c r="K261" s="4">
        <v>0</v>
      </c>
      <c r="L261" s="4">
        <v>0</v>
      </c>
      <c r="M261" s="4">
        <v>0</v>
      </c>
      <c r="N261" s="4">
        <v>0</v>
      </c>
      <c r="O261" s="4">
        <v>0</v>
      </c>
      <c r="P261" s="4">
        <v>0</v>
      </c>
      <c r="Q261" s="4">
        <v>1</v>
      </c>
      <c r="R261" s="4">
        <v>0</v>
      </c>
      <c r="S261" s="4">
        <v>0</v>
      </c>
      <c r="T261" s="4">
        <v>0</v>
      </c>
      <c r="U261" s="4">
        <v>0</v>
      </c>
      <c r="V261" s="4">
        <v>0</v>
      </c>
      <c r="W261" s="4">
        <v>0</v>
      </c>
      <c r="X26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261" s="4">
        <f>Tabel1[[#This Row],[Totale openbare capaciteit]]+Tabel1[[#This Row],[Totale doelgroep capaciteit]]+Tabel1[[#This Row],[Cap - Informeel]]</f>
        <v>7</v>
      </c>
      <c r="Z261" s="29">
        <v>6</v>
      </c>
      <c r="AA261" s="30"/>
      <c r="AB261" s="30"/>
      <c r="AC261" s="30"/>
      <c r="AD261" s="30"/>
      <c r="AE261" s="30"/>
      <c r="AF261" s="30"/>
      <c r="AG261" s="30"/>
      <c r="AH261" s="4">
        <f>SUM(Tabel1[[#This Row],[Bez - Gehandicapten algemeen]:[Bez - Overig gereserveerd]])</f>
        <v>0</v>
      </c>
      <c r="AI261" s="29">
        <v>2</v>
      </c>
      <c r="AJ261" s="35"/>
      <c r="AK261" s="35"/>
      <c r="AL261" s="31"/>
      <c r="AM261" s="22">
        <f>SUM(Tabel1[[#This Row],[Bez - fout, canadees]:[Bez - fout, anders]])</f>
        <v>0</v>
      </c>
      <c r="AN261" s="30"/>
      <c r="AO261" s="30"/>
      <c r="AP261" s="30"/>
      <c r="AQ261" s="30"/>
      <c r="AR261" s="22">
        <f>SUM(Tabel1[[#This Row],[Bez - Obstakel, openbaar]:[Bez - Obstakel, doelgroep]])</f>
        <v>0</v>
      </c>
      <c r="AS261" s="28"/>
      <c r="AT261" s="28"/>
      <c r="AU261" s="1"/>
      <c r="AV261" s="13">
        <f>SUM(Tabel1[[#This Row],[Bez - doelgroep totaal]]+Tabel1[[#This Row],[Bez - Openbaar]]+Tabel1[[#This Row],[Bez - Foutparkeerders]]+Tabel1[[#This Row],[Bez - Obstakels]]+Tabel1[[#This Row],[Bez - Informeel]])</f>
        <v>6</v>
      </c>
      <c r="AW26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61" s="8">
        <f>IF(OR(Tabel1[[#This Row],[Situatie tijdens meetmoment]]="wegwerkzaamheden",Tabel1[[#This Row],[Situatie tijdens meetmoment]]="niet bereikbaar")," ",IFERROR((Tabel1[[#This Row],[Bez - Privaat]])/Tabel1[[#This Row],[Cap - Privaat]],IF( AND((Tabel1[[#This Row],[Bez - Privaat]])&gt;0,Tabel1[[#This Row],[Cap - Privaat]]=0),"  ","   ")))</f>
        <v>1</v>
      </c>
      <c r="AY26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0.8571428571428571</v>
      </c>
      <c r="AZ26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0.8571428571428571</v>
      </c>
      <c r="BA26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0.8571428571428571</v>
      </c>
      <c r="BB261" s="23">
        <f>IF(OR(Tabel1[[#This Row],[Situatie tijdens meetmoment]]="wegwerkzaamheden",Tabel1[[#This Row],[Situatie tijdens meetmoment]]="niet bereikbaar")," ",IFERROR(Tabel1[[#This Row],[Totale bezetting]]/Tabel1[[#This Row],[Totale capaciteit]],IF( AND(Tabel1[[#This Row],[Totale bezetting]]&gt;0,Tabel1[[#This Row],[Totale capaciteit]]=0),"  ","   ")))</f>
        <v>0.8571428571428571</v>
      </c>
      <c r="BC261" s="4"/>
      <c r="BN261"/>
      <c r="BQ261" s="4"/>
      <c r="BR261" s="11"/>
      <c r="BS261" s="1"/>
      <c r="BU261"/>
      <c r="CF261" s="4"/>
    </row>
    <row r="262" spans="1:84" x14ac:dyDescent="0.25">
      <c r="A262" s="1" t="s">
        <v>197</v>
      </c>
      <c r="B262" s="1" t="s">
        <v>305</v>
      </c>
      <c r="C262" s="1" t="s">
        <v>420</v>
      </c>
      <c r="D262" s="1" t="s">
        <v>352</v>
      </c>
      <c r="E262" s="40">
        <v>45518</v>
      </c>
      <c r="F262" s="37" t="s">
        <v>302</v>
      </c>
      <c r="G262" s="4">
        <v>7</v>
      </c>
      <c r="H262" s="4">
        <v>0</v>
      </c>
      <c r="I262" s="4">
        <v>0</v>
      </c>
      <c r="J262" s="4">
        <v>0</v>
      </c>
      <c r="K262" s="4">
        <v>0</v>
      </c>
      <c r="L262" s="4">
        <v>0</v>
      </c>
      <c r="M262" s="4">
        <v>0</v>
      </c>
      <c r="N262" s="4">
        <v>0</v>
      </c>
      <c r="O262" s="4">
        <v>0</v>
      </c>
      <c r="P262" s="4">
        <v>0</v>
      </c>
      <c r="Q262" s="4">
        <v>1</v>
      </c>
      <c r="R262" s="4">
        <v>0</v>
      </c>
      <c r="S262" s="4">
        <v>0</v>
      </c>
      <c r="T262" s="4">
        <v>0</v>
      </c>
      <c r="U262" s="4">
        <v>0</v>
      </c>
      <c r="V262" s="4">
        <v>0</v>
      </c>
      <c r="W262" s="4">
        <v>0</v>
      </c>
      <c r="X26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262" s="4">
        <f>Tabel1[[#This Row],[Totale openbare capaciteit]]+Tabel1[[#This Row],[Totale doelgroep capaciteit]]+Tabel1[[#This Row],[Cap - Informeel]]</f>
        <v>7</v>
      </c>
      <c r="Z262" s="29">
        <v>5</v>
      </c>
      <c r="AA262" s="30"/>
      <c r="AB262" s="30"/>
      <c r="AC262" s="30"/>
      <c r="AD262" s="30"/>
      <c r="AE262" s="30"/>
      <c r="AF262" s="30"/>
      <c r="AG262" s="30"/>
      <c r="AH262" s="4">
        <f>SUM(Tabel1[[#This Row],[Bez - Gehandicapten algemeen]:[Bez - Overig gereserveerd]])</f>
        <v>0</v>
      </c>
      <c r="AI262" s="29">
        <v>1</v>
      </c>
      <c r="AJ262" s="35"/>
      <c r="AK262" s="35"/>
      <c r="AL262" s="31"/>
      <c r="AM262" s="22">
        <f>SUM(Tabel1[[#This Row],[Bez - fout, canadees]:[Bez - fout, anders]])</f>
        <v>0</v>
      </c>
      <c r="AN262" s="30"/>
      <c r="AO262" s="30"/>
      <c r="AP262" s="30"/>
      <c r="AQ262" s="30"/>
      <c r="AR262" s="22">
        <f>SUM(Tabel1[[#This Row],[Bez - Obstakel, openbaar]:[Bez - Obstakel, doelgroep]])</f>
        <v>0</v>
      </c>
      <c r="AS262" s="28"/>
      <c r="AT262" s="28"/>
      <c r="AU262" s="1"/>
      <c r="AV262" s="13">
        <f>SUM(Tabel1[[#This Row],[Bez - doelgroep totaal]]+Tabel1[[#This Row],[Bez - Openbaar]]+Tabel1[[#This Row],[Bez - Foutparkeerders]]+Tabel1[[#This Row],[Bez - Obstakels]]+Tabel1[[#This Row],[Bez - Informeel]])</f>
        <v>5</v>
      </c>
      <c r="AW26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62" s="8">
        <f>IF(OR(Tabel1[[#This Row],[Situatie tijdens meetmoment]]="wegwerkzaamheden",Tabel1[[#This Row],[Situatie tijdens meetmoment]]="niet bereikbaar")," ",IFERROR((Tabel1[[#This Row],[Bez - Privaat]])/Tabel1[[#This Row],[Cap - Privaat]],IF( AND((Tabel1[[#This Row],[Bez - Privaat]])&gt;0,Tabel1[[#This Row],[Cap - Privaat]]=0),"  ","   ")))</f>
        <v>0.5</v>
      </c>
      <c r="AY26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0.7142857142857143</v>
      </c>
      <c r="AZ26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0.7142857142857143</v>
      </c>
      <c r="BA26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0.7142857142857143</v>
      </c>
      <c r="BB262" s="23">
        <f>IF(OR(Tabel1[[#This Row],[Situatie tijdens meetmoment]]="wegwerkzaamheden",Tabel1[[#This Row],[Situatie tijdens meetmoment]]="niet bereikbaar")," ",IFERROR(Tabel1[[#This Row],[Totale bezetting]]/Tabel1[[#This Row],[Totale capaciteit]],IF( AND(Tabel1[[#This Row],[Totale bezetting]]&gt;0,Tabel1[[#This Row],[Totale capaciteit]]=0),"  ","   ")))</f>
        <v>0.7142857142857143</v>
      </c>
      <c r="BC262" s="4"/>
      <c r="BN262"/>
      <c r="BQ262" s="4"/>
      <c r="BR262" s="11"/>
      <c r="BS262" s="1"/>
      <c r="BU262"/>
      <c r="CF262" s="4"/>
    </row>
    <row r="263" spans="1:84" x14ac:dyDescent="0.25">
      <c r="A263" s="1" t="s">
        <v>198</v>
      </c>
      <c r="B263" s="1" t="s">
        <v>305</v>
      </c>
      <c r="C263" s="1" t="s">
        <v>420</v>
      </c>
      <c r="D263" s="1" t="s">
        <v>355</v>
      </c>
      <c r="E263" s="40">
        <v>45518</v>
      </c>
      <c r="F263" s="37" t="s">
        <v>302</v>
      </c>
      <c r="G263" s="4">
        <v>8</v>
      </c>
      <c r="H263" s="4">
        <v>0</v>
      </c>
      <c r="I263" s="4">
        <v>0</v>
      </c>
      <c r="J263" s="4">
        <v>0</v>
      </c>
      <c r="K263" s="4">
        <v>0</v>
      </c>
      <c r="L263" s="4">
        <v>0</v>
      </c>
      <c r="M263" s="4">
        <v>0</v>
      </c>
      <c r="N263" s="4">
        <v>0</v>
      </c>
      <c r="O263" s="4">
        <v>0</v>
      </c>
      <c r="P263" s="4">
        <v>0</v>
      </c>
      <c r="Q263" s="4">
        <v>0</v>
      </c>
      <c r="R263" s="4">
        <v>0</v>
      </c>
      <c r="S263" s="4">
        <v>1</v>
      </c>
      <c r="T263" s="4">
        <v>0</v>
      </c>
      <c r="U263" s="4">
        <v>0</v>
      </c>
      <c r="V263" s="4">
        <v>1</v>
      </c>
      <c r="W263" s="4">
        <v>0</v>
      </c>
      <c r="X26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263" s="4">
        <f>Tabel1[[#This Row],[Totale openbare capaciteit]]+Tabel1[[#This Row],[Totale doelgroep capaciteit]]+Tabel1[[#This Row],[Cap - Informeel]]</f>
        <v>8</v>
      </c>
      <c r="Z263" s="29">
        <v>4</v>
      </c>
      <c r="AA263" s="30"/>
      <c r="AB263" s="30"/>
      <c r="AC263" s="30"/>
      <c r="AD263" s="30"/>
      <c r="AE263" s="30"/>
      <c r="AF263" s="30"/>
      <c r="AG263" s="30"/>
      <c r="AH263" s="4">
        <f>SUM(Tabel1[[#This Row],[Bez - Gehandicapten algemeen]:[Bez - Overig gereserveerd]])</f>
        <v>0</v>
      </c>
      <c r="AI263" s="29">
        <v>2</v>
      </c>
      <c r="AJ263" s="35"/>
      <c r="AK263" s="35"/>
      <c r="AL263" s="31"/>
      <c r="AM263" s="22">
        <f>SUM(Tabel1[[#This Row],[Bez - fout, canadees]:[Bez - fout, anders]])</f>
        <v>0</v>
      </c>
      <c r="AN263" s="30"/>
      <c r="AO263" s="30"/>
      <c r="AP263" s="30"/>
      <c r="AQ263" s="30"/>
      <c r="AR263" s="22">
        <f>SUM(Tabel1[[#This Row],[Bez - Obstakel, openbaar]:[Bez - Obstakel, doelgroep]])</f>
        <v>0</v>
      </c>
      <c r="AS263" s="28"/>
      <c r="AT263" s="28"/>
      <c r="AU263" s="1"/>
      <c r="AV263" s="13">
        <f>SUM(Tabel1[[#This Row],[Bez - doelgroep totaal]]+Tabel1[[#This Row],[Bez - Openbaar]]+Tabel1[[#This Row],[Bez - Foutparkeerders]]+Tabel1[[#This Row],[Bez - Obstakels]]+Tabel1[[#This Row],[Bez - Informeel]])</f>
        <v>4</v>
      </c>
      <c r="AW26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63" s="8">
        <f>IF(OR(Tabel1[[#This Row],[Situatie tijdens meetmoment]]="wegwerkzaamheden",Tabel1[[#This Row],[Situatie tijdens meetmoment]]="niet bereikbaar")," ",IFERROR((Tabel1[[#This Row],[Bez - Privaat]])/Tabel1[[#This Row],[Cap - Privaat]],IF( AND((Tabel1[[#This Row],[Bez - Privaat]])&gt;0,Tabel1[[#This Row],[Cap - Privaat]]=0),"  ","   ")))</f>
        <v>0.5</v>
      </c>
      <c r="AY26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v>
      </c>
      <c r="AZ26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v>
      </c>
      <c r="BA26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v>
      </c>
      <c r="BB263" s="23">
        <f>IF(OR(Tabel1[[#This Row],[Situatie tijdens meetmoment]]="wegwerkzaamheden",Tabel1[[#This Row],[Situatie tijdens meetmoment]]="niet bereikbaar")," ",IFERROR(Tabel1[[#This Row],[Totale bezetting]]/Tabel1[[#This Row],[Totale capaciteit]],IF( AND(Tabel1[[#This Row],[Totale bezetting]]&gt;0,Tabel1[[#This Row],[Totale capaciteit]]=0),"  ","   ")))</f>
        <v>0.5</v>
      </c>
      <c r="BC263" s="4"/>
      <c r="BN263"/>
      <c r="BQ263" s="4"/>
      <c r="BR263" s="11"/>
      <c r="BS263" s="1"/>
      <c r="BU263"/>
      <c r="CF263" s="4"/>
    </row>
    <row r="264" spans="1:84" x14ac:dyDescent="0.25">
      <c r="A264" s="1" t="s">
        <v>198</v>
      </c>
      <c r="B264" s="1" t="s">
        <v>305</v>
      </c>
      <c r="C264" s="1" t="s">
        <v>420</v>
      </c>
      <c r="D264" s="1" t="s">
        <v>355</v>
      </c>
      <c r="E264" s="40">
        <v>45521</v>
      </c>
      <c r="F264" s="37" t="s">
        <v>303</v>
      </c>
      <c r="G264" s="4">
        <v>8</v>
      </c>
      <c r="H264" s="4">
        <v>0</v>
      </c>
      <c r="I264" s="4">
        <v>0</v>
      </c>
      <c r="J264" s="4">
        <v>0</v>
      </c>
      <c r="K264" s="4">
        <v>0</v>
      </c>
      <c r="L264" s="4">
        <v>0</v>
      </c>
      <c r="M264" s="4">
        <v>0</v>
      </c>
      <c r="N264" s="4">
        <v>0</v>
      </c>
      <c r="O264" s="4">
        <v>0</v>
      </c>
      <c r="P264" s="4">
        <v>0</v>
      </c>
      <c r="Q264" s="4">
        <v>0</v>
      </c>
      <c r="R264" s="4">
        <v>0</v>
      </c>
      <c r="S264" s="4">
        <v>1</v>
      </c>
      <c r="T264" s="4">
        <v>0</v>
      </c>
      <c r="U264" s="4">
        <v>0</v>
      </c>
      <c r="V264" s="4">
        <v>1</v>
      </c>
      <c r="W264" s="4">
        <v>0</v>
      </c>
      <c r="X26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264" s="4">
        <f>Tabel1[[#This Row],[Totale openbare capaciteit]]+Tabel1[[#This Row],[Totale doelgroep capaciteit]]+Tabel1[[#This Row],[Cap - Informeel]]</f>
        <v>8</v>
      </c>
      <c r="Z264" s="29">
        <v>3</v>
      </c>
      <c r="AA264" s="30"/>
      <c r="AB264" s="30"/>
      <c r="AC264" s="30"/>
      <c r="AD264" s="30"/>
      <c r="AE264" s="30"/>
      <c r="AF264" s="30"/>
      <c r="AG264" s="30"/>
      <c r="AH264" s="4">
        <f>SUM(Tabel1[[#This Row],[Bez - Gehandicapten algemeen]:[Bez - Overig gereserveerd]])</f>
        <v>0</v>
      </c>
      <c r="AI264" s="29">
        <v>1</v>
      </c>
      <c r="AJ264" s="35"/>
      <c r="AK264" s="35"/>
      <c r="AL264" s="31"/>
      <c r="AM264" s="22">
        <f>SUM(Tabel1[[#This Row],[Bez - fout, canadees]:[Bez - fout, anders]])</f>
        <v>0</v>
      </c>
      <c r="AN264" s="30"/>
      <c r="AO264" s="30"/>
      <c r="AP264" s="30"/>
      <c r="AQ264" s="30"/>
      <c r="AR264" s="22">
        <f>SUM(Tabel1[[#This Row],[Bez - Obstakel, openbaar]:[Bez - Obstakel, doelgroep]])</f>
        <v>0</v>
      </c>
      <c r="AS264" s="28"/>
      <c r="AT264" s="28"/>
      <c r="AU264" s="1"/>
      <c r="AV264" s="13">
        <f>SUM(Tabel1[[#This Row],[Bez - doelgroep totaal]]+Tabel1[[#This Row],[Bez - Openbaar]]+Tabel1[[#This Row],[Bez - Foutparkeerders]]+Tabel1[[#This Row],[Bez - Obstakels]]+Tabel1[[#This Row],[Bez - Informeel]])</f>
        <v>3</v>
      </c>
      <c r="AW26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64" s="8">
        <f>IF(OR(Tabel1[[#This Row],[Situatie tijdens meetmoment]]="wegwerkzaamheden",Tabel1[[#This Row],[Situatie tijdens meetmoment]]="niet bereikbaar")," ",IFERROR((Tabel1[[#This Row],[Bez - Privaat]])/Tabel1[[#This Row],[Cap - Privaat]],IF( AND((Tabel1[[#This Row],[Bez - Privaat]])&gt;0,Tabel1[[#This Row],[Cap - Privaat]]=0),"  ","   ")))</f>
        <v>0.25</v>
      </c>
      <c r="AY26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0.375</v>
      </c>
      <c r="AZ26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0.375</v>
      </c>
      <c r="BA26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0.375</v>
      </c>
      <c r="BB264" s="23">
        <f>IF(OR(Tabel1[[#This Row],[Situatie tijdens meetmoment]]="wegwerkzaamheden",Tabel1[[#This Row],[Situatie tijdens meetmoment]]="niet bereikbaar")," ",IFERROR(Tabel1[[#This Row],[Totale bezetting]]/Tabel1[[#This Row],[Totale capaciteit]],IF( AND(Tabel1[[#This Row],[Totale bezetting]]&gt;0,Tabel1[[#This Row],[Totale capaciteit]]=0),"  ","   ")))</f>
        <v>0.375</v>
      </c>
      <c r="BC264" s="4"/>
      <c r="BN264"/>
      <c r="BQ264" s="4"/>
      <c r="BR264" s="11"/>
      <c r="BS264" s="1"/>
      <c r="BU264"/>
      <c r="CF264" s="4"/>
    </row>
    <row r="265" spans="1:84" x14ac:dyDescent="0.25">
      <c r="A265" s="1" t="s">
        <v>199</v>
      </c>
      <c r="B265" s="1" t="s">
        <v>305</v>
      </c>
      <c r="C265" s="1" t="s">
        <v>420</v>
      </c>
      <c r="D265" s="1" t="s">
        <v>351</v>
      </c>
      <c r="E265" s="40">
        <v>45518</v>
      </c>
      <c r="F265" s="37" t="s">
        <v>302</v>
      </c>
      <c r="G265" s="4">
        <v>11</v>
      </c>
      <c r="H265" s="4">
        <v>0</v>
      </c>
      <c r="I265" s="4">
        <v>0</v>
      </c>
      <c r="J265" s="4">
        <v>0</v>
      </c>
      <c r="K265" s="4">
        <v>0</v>
      </c>
      <c r="L265" s="4">
        <v>0</v>
      </c>
      <c r="M265" s="4">
        <v>0</v>
      </c>
      <c r="N265" s="4">
        <v>0</v>
      </c>
      <c r="O265" s="4">
        <v>0</v>
      </c>
      <c r="P265" s="4">
        <v>0</v>
      </c>
      <c r="Q265" s="4">
        <v>0</v>
      </c>
      <c r="R265" s="4">
        <v>0</v>
      </c>
      <c r="S265" s="4">
        <v>0</v>
      </c>
      <c r="T265" s="4">
        <v>0</v>
      </c>
      <c r="U265" s="4">
        <v>0</v>
      </c>
      <c r="V265" s="4">
        <v>0</v>
      </c>
      <c r="W265" s="4">
        <v>0</v>
      </c>
      <c r="X26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65" s="4">
        <f>Tabel1[[#This Row],[Totale openbare capaciteit]]+Tabel1[[#This Row],[Totale doelgroep capaciteit]]+Tabel1[[#This Row],[Cap - Informeel]]</f>
        <v>11</v>
      </c>
      <c r="Z265" s="29">
        <v>10</v>
      </c>
      <c r="AA265" s="30"/>
      <c r="AB265" s="30"/>
      <c r="AC265" s="30"/>
      <c r="AD265" s="30"/>
      <c r="AE265" s="30"/>
      <c r="AF265" s="30"/>
      <c r="AG265" s="30"/>
      <c r="AH265" s="4">
        <f>SUM(Tabel1[[#This Row],[Bez - Gehandicapten algemeen]:[Bez - Overig gereserveerd]])</f>
        <v>0</v>
      </c>
      <c r="AI265" s="30"/>
      <c r="AJ265" s="35"/>
      <c r="AK265" s="35"/>
      <c r="AL265" s="31"/>
      <c r="AM265" s="22">
        <f>SUM(Tabel1[[#This Row],[Bez - fout, canadees]:[Bez - fout, anders]])</f>
        <v>0</v>
      </c>
      <c r="AN265" s="30"/>
      <c r="AO265" s="30"/>
      <c r="AP265" s="30"/>
      <c r="AQ265" s="30"/>
      <c r="AR265" s="22">
        <f>SUM(Tabel1[[#This Row],[Bez - Obstakel, openbaar]:[Bez - Obstakel, doelgroep]])</f>
        <v>0</v>
      </c>
      <c r="AS265" s="28"/>
      <c r="AT265" s="28"/>
      <c r="AU265" s="1"/>
      <c r="AV265" s="13">
        <f>SUM(Tabel1[[#This Row],[Bez - doelgroep totaal]]+Tabel1[[#This Row],[Bez - Openbaar]]+Tabel1[[#This Row],[Bez - Foutparkeerders]]+Tabel1[[#This Row],[Bez - Obstakels]]+Tabel1[[#This Row],[Bez - Informeel]])</f>
        <v>10</v>
      </c>
      <c r="AW26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6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6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0.90909090909090906</v>
      </c>
      <c r="AZ26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0.90909090909090906</v>
      </c>
      <c r="BA26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0.90909090909090906</v>
      </c>
      <c r="BB265" s="23">
        <f>IF(OR(Tabel1[[#This Row],[Situatie tijdens meetmoment]]="wegwerkzaamheden",Tabel1[[#This Row],[Situatie tijdens meetmoment]]="niet bereikbaar")," ",IFERROR(Tabel1[[#This Row],[Totale bezetting]]/Tabel1[[#This Row],[Totale capaciteit]],IF( AND(Tabel1[[#This Row],[Totale bezetting]]&gt;0,Tabel1[[#This Row],[Totale capaciteit]]=0),"  ","   ")))</f>
        <v>0.90909090909090906</v>
      </c>
      <c r="BC265" s="4"/>
      <c r="BN265"/>
      <c r="BQ265" s="4"/>
      <c r="BR265" s="11"/>
      <c r="BS265" s="1"/>
      <c r="BU265"/>
      <c r="CF265" s="4"/>
    </row>
    <row r="266" spans="1:84" x14ac:dyDescent="0.25">
      <c r="A266" s="1" t="s">
        <v>199</v>
      </c>
      <c r="B266" s="1" t="s">
        <v>305</v>
      </c>
      <c r="C266" s="1" t="s">
        <v>420</v>
      </c>
      <c r="D266" s="1" t="s">
        <v>351</v>
      </c>
      <c r="E266" s="40">
        <v>45521</v>
      </c>
      <c r="F266" s="37" t="s">
        <v>303</v>
      </c>
      <c r="G266" s="4">
        <v>11</v>
      </c>
      <c r="H266" s="4">
        <v>0</v>
      </c>
      <c r="I266" s="4">
        <v>0</v>
      </c>
      <c r="J266" s="4">
        <v>0</v>
      </c>
      <c r="K266" s="4">
        <v>0</v>
      </c>
      <c r="L266" s="4">
        <v>0</v>
      </c>
      <c r="M266" s="4">
        <v>0</v>
      </c>
      <c r="N266" s="4">
        <v>0</v>
      </c>
      <c r="O266" s="4">
        <v>0</v>
      </c>
      <c r="P266" s="4">
        <v>0</v>
      </c>
      <c r="Q266" s="4">
        <v>0</v>
      </c>
      <c r="R266" s="4">
        <v>0</v>
      </c>
      <c r="S266" s="4">
        <v>0</v>
      </c>
      <c r="T266" s="4">
        <v>0</v>
      </c>
      <c r="U266" s="4">
        <v>0</v>
      </c>
      <c r="V266" s="4">
        <v>0</v>
      </c>
      <c r="W266" s="4">
        <v>0</v>
      </c>
      <c r="X26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66" s="4">
        <f>Tabel1[[#This Row],[Totale openbare capaciteit]]+Tabel1[[#This Row],[Totale doelgroep capaciteit]]+Tabel1[[#This Row],[Cap - Informeel]]</f>
        <v>11</v>
      </c>
      <c r="Z266" s="29">
        <v>9</v>
      </c>
      <c r="AA266" s="30"/>
      <c r="AB266" s="30"/>
      <c r="AC266" s="30"/>
      <c r="AD266" s="30"/>
      <c r="AE266" s="30"/>
      <c r="AF266" s="30"/>
      <c r="AG266" s="30"/>
      <c r="AH266" s="4">
        <f>SUM(Tabel1[[#This Row],[Bez - Gehandicapten algemeen]:[Bez - Overig gereserveerd]])</f>
        <v>0</v>
      </c>
      <c r="AI266" s="30"/>
      <c r="AJ266" s="35"/>
      <c r="AK266" s="35"/>
      <c r="AL266" s="31"/>
      <c r="AM266" s="22">
        <f>SUM(Tabel1[[#This Row],[Bez - fout, canadees]:[Bez - fout, anders]])</f>
        <v>0</v>
      </c>
      <c r="AN266" s="30"/>
      <c r="AO266" s="30"/>
      <c r="AP266" s="30"/>
      <c r="AQ266" s="30"/>
      <c r="AR266" s="22">
        <f>SUM(Tabel1[[#This Row],[Bez - Obstakel, openbaar]:[Bez - Obstakel, doelgroep]])</f>
        <v>0</v>
      </c>
      <c r="AS266" s="28"/>
      <c r="AT266" s="28"/>
      <c r="AU266" s="1"/>
      <c r="AV266" s="13">
        <f>SUM(Tabel1[[#This Row],[Bez - doelgroep totaal]]+Tabel1[[#This Row],[Bez - Openbaar]]+Tabel1[[#This Row],[Bez - Foutparkeerders]]+Tabel1[[#This Row],[Bez - Obstakels]]+Tabel1[[#This Row],[Bez - Informeel]])</f>
        <v>9</v>
      </c>
      <c r="AW26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6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6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0.81818181818181823</v>
      </c>
      <c r="AZ26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0.81818181818181823</v>
      </c>
      <c r="BA26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0.81818181818181823</v>
      </c>
      <c r="BB266" s="23">
        <f>IF(OR(Tabel1[[#This Row],[Situatie tijdens meetmoment]]="wegwerkzaamheden",Tabel1[[#This Row],[Situatie tijdens meetmoment]]="niet bereikbaar")," ",IFERROR(Tabel1[[#This Row],[Totale bezetting]]/Tabel1[[#This Row],[Totale capaciteit]],IF( AND(Tabel1[[#This Row],[Totale bezetting]]&gt;0,Tabel1[[#This Row],[Totale capaciteit]]=0),"  ","   ")))</f>
        <v>0.81818181818181823</v>
      </c>
      <c r="BC266" s="4"/>
      <c r="BN266"/>
      <c r="BQ266" s="4"/>
      <c r="BR266" s="11"/>
      <c r="BS266" s="1"/>
      <c r="BU266"/>
      <c r="CF266" s="4"/>
    </row>
    <row r="267" spans="1:84" x14ac:dyDescent="0.25">
      <c r="A267" s="1" t="s">
        <v>200</v>
      </c>
      <c r="B267" s="1" t="s">
        <v>305</v>
      </c>
      <c r="C267" s="1" t="s">
        <v>420</v>
      </c>
      <c r="D267" s="1" t="s">
        <v>351</v>
      </c>
      <c r="E267" s="40">
        <v>45518</v>
      </c>
      <c r="F267" s="37" t="s">
        <v>302</v>
      </c>
      <c r="G267" s="4">
        <v>11</v>
      </c>
      <c r="H267" s="4">
        <v>0</v>
      </c>
      <c r="I267" s="4">
        <v>0</v>
      </c>
      <c r="J267" s="4">
        <v>0</v>
      </c>
      <c r="K267" s="4">
        <v>0</v>
      </c>
      <c r="L267" s="4">
        <v>0</v>
      </c>
      <c r="M267" s="4">
        <v>0</v>
      </c>
      <c r="N267" s="4">
        <v>0</v>
      </c>
      <c r="O267" s="4">
        <v>0</v>
      </c>
      <c r="P267" s="4">
        <v>0</v>
      </c>
      <c r="Q267" s="4">
        <v>0</v>
      </c>
      <c r="R267" s="4">
        <v>0</v>
      </c>
      <c r="S267" s="4">
        <v>0</v>
      </c>
      <c r="T267" s="4">
        <v>0</v>
      </c>
      <c r="U267" s="4">
        <v>0</v>
      </c>
      <c r="V267" s="4">
        <v>0</v>
      </c>
      <c r="W267" s="4">
        <v>0</v>
      </c>
      <c r="X26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67" s="4">
        <f>Tabel1[[#This Row],[Totale openbare capaciteit]]+Tabel1[[#This Row],[Totale doelgroep capaciteit]]+Tabel1[[#This Row],[Cap - Informeel]]</f>
        <v>11</v>
      </c>
      <c r="Z267" s="29">
        <v>10</v>
      </c>
      <c r="AA267" s="30"/>
      <c r="AB267" s="30"/>
      <c r="AC267" s="30"/>
      <c r="AD267" s="30"/>
      <c r="AE267" s="30"/>
      <c r="AF267" s="30"/>
      <c r="AG267" s="30"/>
      <c r="AH267" s="4">
        <f>SUM(Tabel1[[#This Row],[Bez - Gehandicapten algemeen]:[Bez - Overig gereserveerd]])</f>
        <v>0</v>
      </c>
      <c r="AI267" s="30"/>
      <c r="AJ267" s="35"/>
      <c r="AK267" s="34">
        <v>1</v>
      </c>
      <c r="AL267" s="31" t="s">
        <v>388</v>
      </c>
      <c r="AM267" s="22">
        <f>SUM(Tabel1[[#This Row],[Bez - fout, canadees]:[Bez - fout, anders]])</f>
        <v>1</v>
      </c>
      <c r="AN267" s="30"/>
      <c r="AO267" s="30"/>
      <c r="AP267" s="30"/>
      <c r="AQ267" s="30"/>
      <c r="AR267" s="22">
        <f>SUM(Tabel1[[#This Row],[Bez - Obstakel, openbaar]:[Bez - Obstakel, doelgroep]])</f>
        <v>0</v>
      </c>
      <c r="AS267" s="28"/>
      <c r="AT267" s="28"/>
      <c r="AU267" s="1"/>
      <c r="AV267" s="13">
        <f>SUM(Tabel1[[#This Row],[Bez - doelgroep totaal]]+Tabel1[[#This Row],[Bez - Openbaar]]+Tabel1[[#This Row],[Bez - Foutparkeerders]]+Tabel1[[#This Row],[Bez - Obstakels]]+Tabel1[[#This Row],[Bez - Informeel]])</f>
        <v>11</v>
      </c>
      <c r="AW26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67"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6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0.90909090909090906</v>
      </c>
      <c r="AZ26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26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267" s="23">
        <f>IF(OR(Tabel1[[#This Row],[Situatie tijdens meetmoment]]="wegwerkzaamheden",Tabel1[[#This Row],[Situatie tijdens meetmoment]]="niet bereikbaar")," ",IFERROR(Tabel1[[#This Row],[Totale bezetting]]/Tabel1[[#This Row],[Totale capaciteit]],IF( AND(Tabel1[[#This Row],[Totale bezetting]]&gt;0,Tabel1[[#This Row],[Totale capaciteit]]=0),"  ","   ")))</f>
        <v>1</v>
      </c>
      <c r="BC267" s="4"/>
      <c r="BN267"/>
      <c r="BQ267" s="4"/>
      <c r="BR267" s="11"/>
      <c r="BS267" s="1"/>
      <c r="BU267"/>
      <c r="CF267" s="4"/>
    </row>
    <row r="268" spans="1:84" x14ac:dyDescent="0.25">
      <c r="A268" s="1" t="s">
        <v>200</v>
      </c>
      <c r="B268" s="1" t="s">
        <v>305</v>
      </c>
      <c r="C268" s="1" t="s">
        <v>420</v>
      </c>
      <c r="D268" s="1" t="s">
        <v>351</v>
      </c>
      <c r="E268" s="40">
        <v>45521</v>
      </c>
      <c r="F268" s="37" t="s">
        <v>303</v>
      </c>
      <c r="G268" s="4">
        <v>11</v>
      </c>
      <c r="H268" s="4">
        <v>0</v>
      </c>
      <c r="I268" s="4">
        <v>0</v>
      </c>
      <c r="J268" s="4">
        <v>0</v>
      </c>
      <c r="K268" s="4">
        <v>0</v>
      </c>
      <c r="L268" s="4">
        <v>0</v>
      </c>
      <c r="M268" s="4">
        <v>0</v>
      </c>
      <c r="N268" s="4">
        <v>0</v>
      </c>
      <c r="O268" s="4">
        <v>0</v>
      </c>
      <c r="P268" s="4">
        <v>0</v>
      </c>
      <c r="Q268" s="4">
        <v>0</v>
      </c>
      <c r="R268" s="4">
        <v>0</v>
      </c>
      <c r="S268" s="4">
        <v>0</v>
      </c>
      <c r="T268" s="4">
        <v>0</v>
      </c>
      <c r="U268" s="4">
        <v>0</v>
      </c>
      <c r="V268" s="4">
        <v>0</v>
      </c>
      <c r="W268" s="4">
        <v>0</v>
      </c>
      <c r="X26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68" s="4">
        <f>Tabel1[[#This Row],[Totale openbare capaciteit]]+Tabel1[[#This Row],[Totale doelgroep capaciteit]]+Tabel1[[#This Row],[Cap - Informeel]]</f>
        <v>11</v>
      </c>
      <c r="Z268" s="29">
        <v>9</v>
      </c>
      <c r="AA268" s="30"/>
      <c r="AB268" s="30"/>
      <c r="AC268" s="30"/>
      <c r="AD268" s="30"/>
      <c r="AE268" s="30"/>
      <c r="AF268" s="30"/>
      <c r="AG268" s="30"/>
      <c r="AH268" s="4">
        <f>SUM(Tabel1[[#This Row],[Bez - Gehandicapten algemeen]:[Bez - Overig gereserveerd]])</f>
        <v>0</v>
      </c>
      <c r="AI268" s="30"/>
      <c r="AJ268" s="35"/>
      <c r="AK268" s="35"/>
      <c r="AL268" s="31"/>
      <c r="AM268" s="22">
        <f>SUM(Tabel1[[#This Row],[Bez - fout, canadees]:[Bez - fout, anders]])</f>
        <v>0</v>
      </c>
      <c r="AN268" s="30"/>
      <c r="AO268" s="30"/>
      <c r="AP268" s="30"/>
      <c r="AQ268" s="30"/>
      <c r="AR268" s="22">
        <f>SUM(Tabel1[[#This Row],[Bez - Obstakel, openbaar]:[Bez - Obstakel, doelgroep]])</f>
        <v>0</v>
      </c>
      <c r="AS268" s="28"/>
      <c r="AT268" s="28"/>
      <c r="AU268" s="1"/>
      <c r="AV268" s="13">
        <f>SUM(Tabel1[[#This Row],[Bez - doelgroep totaal]]+Tabel1[[#This Row],[Bez - Openbaar]]+Tabel1[[#This Row],[Bez - Foutparkeerders]]+Tabel1[[#This Row],[Bez - Obstakels]]+Tabel1[[#This Row],[Bez - Informeel]])</f>
        <v>9</v>
      </c>
      <c r="AW26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68"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6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0.81818181818181823</v>
      </c>
      <c r="AZ26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0.81818181818181823</v>
      </c>
      <c r="BA26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0.81818181818181823</v>
      </c>
      <c r="BB268" s="23">
        <f>IF(OR(Tabel1[[#This Row],[Situatie tijdens meetmoment]]="wegwerkzaamheden",Tabel1[[#This Row],[Situatie tijdens meetmoment]]="niet bereikbaar")," ",IFERROR(Tabel1[[#This Row],[Totale bezetting]]/Tabel1[[#This Row],[Totale capaciteit]],IF( AND(Tabel1[[#This Row],[Totale bezetting]]&gt;0,Tabel1[[#This Row],[Totale capaciteit]]=0),"  ","   ")))</f>
        <v>0.81818181818181823</v>
      </c>
      <c r="BC268" s="4"/>
      <c r="BN268"/>
      <c r="BQ268" s="4"/>
      <c r="BR268" s="11"/>
      <c r="BS268" s="1"/>
      <c r="BU268"/>
      <c r="CF268" s="4"/>
    </row>
    <row r="269" spans="1:84" x14ac:dyDescent="0.25">
      <c r="A269" s="1" t="s">
        <v>201</v>
      </c>
      <c r="B269" s="1" t="s">
        <v>305</v>
      </c>
      <c r="C269" s="1" t="s">
        <v>420</v>
      </c>
      <c r="D269" s="1" t="s">
        <v>356</v>
      </c>
      <c r="E269" s="40">
        <v>45518</v>
      </c>
      <c r="F269" s="37" t="s">
        <v>302</v>
      </c>
      <c r="G269" s="4">
        <v>24</v>
      </c>
      <c r="H269" s="4">
        <v>0</v>
      </c>
      <c r="I269" s="4">
        <v>0</v>
      </c>
      <c r="J269" s="4">
        <v>0</v>
      </c>
      <c r="K269" s="4">
        <v>0</v>
      </c>
      <c r="L269" s="4">
        <v>0</v>
      </c>
      <c r="M269" s="4">
        <v>0</v>
      </c>
      <c r="N269" s="4">
        <v>0</v>
      </c>
      <c r="O269" s="4">
        <v>0</v>
      </c>
      <c r="P269" s="4">
        <v>3</v>
      </c>
      <c r="Q269" s="4">
        <v>2</v>
      </c>
      <c r="R269" s="4">
        <v>1</v>
      </c>
      <c r="S269" s="4">
        <v>0</v>
      </c>
      <c r="T269" s="4">
        <v>1</v>
      </c>
      <c r="U269" s="4">
        <v>0</v>
      </c>
      <c r="V269" s="4">
        <v>0</v>
      </c>
      <c r="W269" s="4">
        <v>0</v>
      </c>
      <c r="X26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10</v>
      </c>
      <c r="Y269" s="4">
        <f>Tabel1[[#This Row],[Totale openbare capaciteit]]+Tabel1[[#This Row],[Totale doelgroep capaciteit]]+Tabel1[[#This Row],[Cap - Informeel]]</f>
        <v>24</v>
      </c>
      <c r="Z269" s="29">
        <v>23</v>
      </c>
      <c r="AA269" s="30"/>
      <c r="AB269" s="30"/>
      <c r="AC269" s="30"/>
      <c r="AD269" s="30"/>
      <c r="AE269" s="30"/>
      <c r="AF269" s="30"/>
      <c r="AG269" s="30"/>
      <c r="AH269" s="4">
        <f>SUM(Tabel1[[#This Row],[Bez - Gehandicapten algemeen]:[Bez - Overig gereserveerd]])</f>
        <v>0</v>
      </c>
      <c r="AI269" s="29">
        <v>6</v>
      </c>
      <c r="AJ269" s="35"/>
      <c r="AK269" s="35"/>
      <c r="AL269" s="31"/>
      <c r="AM269" s="22">
        <f>SUM(Tabel1[[#This Row],[Bez - fout, canadees]:[Bez - fout, anders]])</f>
        <v>0</v>
      </c>
      <c r="AN269" s="30"/>
      <c r="AO269" s="30"/>
      <c r="AP269" s="30"/>
      <c r="AQ269" s="30"/>
      <c r="AR269" s="22">
        <f>SUM(Tabel1[[#This Row],[Bez - Obstakel, openbaar]:[Bez - Obstakel, doelgroep]])</f>
        <v>0</v>
      </c>
      <c r="AS269" s="28"/>
      <c r="AT269" s="28"/>
      <c r="AU269" s="1"/>
      <c r="AV269" s="13">
        <f>SUM(Tabel1[[#This Row],[Bez - doelgroep totaal]]+Tabel1[[#This Row],[Bez - Openbaar]]+Tabel1[[#This Row],[Bez - Foutparkeerders]]+Tabel1[[#This Row],[Bez - Obstakels]]+Tabel1[[#This Row],[Bez - Informeel]])</f>
        <v>23</v>
      </c>
      <c r="AW26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69" s="8">
        <f>IF(OR(Tabel1[[#This Row],[Situatie tijdens meetmoment]]="wegwerkzaamheden",Tabel1[[#This Row],[Situatie tijdens meetmoment]]="niet bereikbaar")," ",IFERROR((Tabel1[[#This Row],[Bez - Privaat]])/Tabel1[[#This Row],[Cap - Privaat]],IF( AND((Tabel1[[#This Row],[Bez - Privaat]])&gt;0,Tabel1[[#This Row],[Cap - Privaat]]=0),"  ","   ")))</f>
        <v>0.6</v>
      </c>
      <c r="AY26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0.95833333333333337</v>
      </c>
      <c r="AZ26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0.95833333333333337</v>
      </c>
      <c r="BA26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0.95833333333333337</v>
      </c>
      <c r="BB269" s="23">
        <f>IF(OR(Tabel1[[#This Row],[Situatie tijdens meetmoment]]="wegwerkzaamheden",Tabel1[[#This Row],[Situatie tijdens meetmoment]]="niet bereikbaar")," ",IFERROR(Tabel1[[#This Row],[Totale bezetting]]/Tabel1[[#This Row],[Totale capaciteit]],IF( AND(Tabel1[[#This Row],[Totale bezetting]]&gt;0,Tabel1[[#This Row],[Totale capaciteit]]=0),"  ","   ")))</f>
        <v>0.95833333333333337</v>
      </c>
      <c r="BC269" s="4"/>
      <c r="BN269"/>
      <c r="BQ269" s="4"/>
      <c r="BR269" s="11"/>
      <c r="BS269" s="1"/>
      <c r="BU269"/>
      <c r="CF269" s="4"/>
    </row>
    <row r="270" spans="1:84" x14ac:dyDescent="0.25">
      <c r="A270" s="1" t="s">
        <v>201</v>
      </c>
      <c r="B270" s="1" t="s">
        <v>305</v>
      </c>
      <c r="C270" s="1" t="s">
        <v>420</v>
      </c>
      <c r="D270" s="1" t="s">
        <v>356</v>
      </c>
      <c r="E270" s="40">
        <v>45521</v>
      </c>
      <c r="F270" s="37" t="s">
        <v>303</v>
      </c>
      <c r="G270" s="4">
        <v>24</v>
      </c>
      <c r="H270" s="4">
        <v>0</v>
      </c>
      <c r="I270" s="4">
        <v>0</v>
      </c>
      <c r="J270" s="4">
        <v>0</v>
      </c>
      <c r="K270" s="4">
        <v>0</v>
      </c>
      <c r="L270" s="4">
        <v>0</v>
      </c>
      <c r="M270" s="4">
        <v>0</v>
      </c>
      <c r="N270" s="4">
        <v>0</v>
      </c>
      <c r="O270" s="4">
        <v>0</v>
      </c>
      <c r="P270" s="4">
        <v>3</v>
      </c>
      <c r="Q270" s="4">
        <v>2</v>
      </c>
      <c r="R270" s="4">
        <v>1</v>
      </c>
      <c r="S270" s="4">
        <v>0</v>
      </c>
      <c r="T270" s="4">
        <v>1</v>
      </c>
      <c r="U270" s="4">
        <v>0</v>
      </c>
      <c r="V270" s="4">
        <v>0</v>
      </c>
      <c r="W270" s="4">
        <v>0</v>
      </c>
      <c r="X27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10</v>
      </c>
      <c r="Y270" s="4">
        <f>Tabel1[[#This Row],[Totale openbare capaciteit]]+Tabel1[[#This Row],[Totale doelgroep capaciteit]]+Tabel1[[#This Row],[Cap - Informeel]]</f>
        <v>24</v>
      </c>
      <c r="Z270" s="29">
        <v>20</v>
      </c>
      <c r="AA270" s="30"/>
      <c r="AB270" s="30"/>
      <c r="AC270" s="30"/>
      <c r="AD270" s="30"/>
      <c r="AE270" s="30"/>
      <c r="AF270" s="30"/>
      <c r="AG270" s="30"/>
      <c r="AH270" s="4">
        <f>SUM(Tabel1[[#This Row],[Bez - Gehandicapten algemeen]:[Bez - Overig gereserveerd]])</f>
        <v>0</v>
      </c>
      <c r="AI270" s="29">
        <v>6</v>
      </c>
      <c r="AJ270" s="35"/>
      <c r="AK270" s="35"/>
      <c r="AL270" s="31"/>
      <c r="AM270" s="22">
        <f>SUM(Tabel1[[#This Row],[Bez - fout, canadees]:[Bez - fout, anders]])</f>
        <v>0</v>
      </c>
      <c r="AN270" s="30"/>
      <c r="AO270" s="30"/>
      <c r="AP270" s="30"/>
      <c r="AQ270" s="30"/>
      <c r="AR270" s="22">
        <f>SUM(Tabel1[[#This Row],[Bez - Obstakel, openbaar]:[Bez - Obstakel, doelgroep]])</f>
        <v>0</v>
      </c>
      <c r="AS270" s="28"/>
      <c r="AT270" s="28"/>
      <c r="AU270" s="1"/>
      <c r="AV270" s="13">
        <f>SUM(Tabel1[[#This Row],[Bez - doelgroep totaal]]+Tabel1[[#This Row],[Bez - Openbaar]]+Tabel1[[#This Row],[Bez - Foutparkeerders]]+Tabel1[[#This Row],[Bez - Obstakels]]+Tabel1[[#This Row],[Bez - Informeel]])</f>
        <v>20</v>
      </c>
      <c r="AW27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70" s="8">
        <f>IF(OR(Tabel1[[#This Row],[Situatie tijdens meetmoment]]="wegwerkzaamheden",Tabel1[[#This Row],[Situatie tijdens meetmoment]]="niet bereikbaar")," ",IFERROR((Tabel1[[#This Row],[Bez - Privaat]])/Tabel1[[#This Row],[Cap - Privaat]],IF( AND((Tabel1[[#This Row],[Bez - Privaat]])&gt;0,Tabel1[[#This Row],[Cap - Privaat]]=0),"  ","   ")))</f>
        <v>0.6</v>
      </c>
      <c r="AY27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0.83333333333333337</v>
      </c>
      <c r="AZ27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0.83333333333333337</v>
      </c>
      <c r="BA27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0.83333333333333337</v>
      </c>
      <c r="BB270" s="23">
        <f>IF(OR(Tabel1[[#This Row],[Situatie tijdens meetmoment]]="wegwerkzaamheden",Tabel1[[#This Row],[Situatie tijdens meetmoment]]="niet bereikbaar")," ",IFERROR(Tabel1[[#This Row],[Totale bezetting]]/Tabel1[[#This Row],[Totale capaciteit]],IF( AND(Tabel1[[#This Row],[Totale bezetting]]&gt;0,Tabel1[[#This Row],[Totale capaciteit]]=0),"  ","   ")))</f>
        <v>0.83333333333333337</v>
      </c>
      <c r="BC270" s="4"/>
      <c r="BN270"/>
      <c r="BQ270" s="4"/>
      <c r="BR270" s="11"/>
      <c r="BS270" s="1"/>
      <c r="BU270"/>
      <c r="CF270" s="4"/>
    </row>
    <row r="271" spans="1:84" x14ac:dyDescent="0.25">
      <c r="A271" s="1" t="s">
        <v>202</v>
      </c>
      <c r="B271" s="1" t="s">
        <v>305</v>
      </c>
      <c r="C271" s="1" t="s">
        <v>420</v>
      </c>
      <c r="D271" s="1" t="s">
        <v>357</v>
      </c>
      <c r="E271" s="40">
        <v>45518</v>
      </c>
      <c r="F271" s="37" t="s">
        <v>302</v>
      </c>
      <c r="G271" s="4">
        <v>8</v>
      </c>
      <c r="H271" s="4">
        <v>0</v>
      </c>
      <c r="I271" s="4">
        <v>0</v>
      </c>
      <c r="J271" s="4">
        <v>0</v>
      </c>
      <c r="K271" s="4">
        <v>0</v>
      </c>
      <c r="L271" s="4">
        <v>0</v>
      </c>
      <c r="M271" s="4">
        <v>0</v>
      </c>
      <c r="N271" s="4">
        <v>0</v>
      </c>
      <c r="O271" s="4">
        <v>0</v>
      </c>
      <c r="P271" s="4">
        <v>2</v>
      </c>
      <c r="Q271" s="4">
        <v>0</v>
      </c>
      <c r="R271" s="4">
        <v>0</v>
      </c>
      <c r="S271" s="4">
        <v>0</v>
      </c>
      <c r="T271" s="4">
        <v>0</v>
      </c>
      <c r="U271" s="4">
        <v>0</v>
      </c>
      <c r="V271" s="4">
        <v>0</v>
      </c>
      <c r="W271" s="4">
        <v>0</v>
      </c>
      <c r="X27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271" s="4">
        <f>Tabel1[[#This Row],[Totale openbare capaciteit]]+Tabel1[[#This Row],[Totale doelgroep capaciteit]]+Tabel1[[#This Row],[Cap - Informeel]]</f>
        <v>8</v>
      </c>
      <c r="Z271" s="29">
        <v>7</v>
      </c>
      <c r="AA271" s="30"/>
      <c r="AB271" s="30"/>
      <c r="AC271" s="30"/>
      <c r="AD271" s="30"/>
      <c r="AE271" s="30"/>
      <c r="AF271" s="30"/>
      <c r="AG271" s="30"/>
      <c r="AH271" s="4">
        <f>SUM(Tabel1[[#This Row],[Bez - Gehandicapten algemeen]:[Bez - Overig gereserveerd]])</f>
        <v>0</v>
      </c>
      <c r="AI271" s="29">
        <v>2</v>
      </c>
      <c r="AJ271" s="35"/>
      <c r="AK271" s="35"/>
      <c r="AL271" s="31"/>
      <c r="AM271" s="22">
        <f>SUM(Tabel1[[#This Row],[Bez - fout, canadees]:[Bez - fout, anders]])</f>
        <v>0</v>
      </c>
      <c r="AN271" s="30"/>
      <c r="AO271" s="30"/>
      <c r="AP271" s="30"/>
      <c r="AQ271" s="30"/>
      <c r="AR271" s="22">
        <f>SUM(Tabel1[[#This Row],[Bez - Obstakel, openbaar]:[Bez - Obstakel, doelgroep]])</f>
        <v>0</v>
      </c>
      <c r="AS271" s="28"/>
      <c r="AT271" s="28"/>
      <c r="AU271" s="1"/>
      <c r="AV271" s="13">
        <f>SUM(Tabel1[[#This Row],[Bez - doelgroep totaal]]+Tabel1[[#This Row],[Bez - Openbaar]]+Tabel1[[#This Row],[Bez - Foutparkeerders]]+Tabel1[[#This Row],[Bez - Obstakels]]+Tabel1[[#This Row],[Bez - Informeel]])</f>
        <v>7</v>
      </c>
      <c r="AW27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71" s="8">
        <f>IF(OR(Tabel1[[#This Row],[Situatie tijdens meetmoment]]="wegwerkzaamheden",Tabel1[[#This Row],[Situatie tijdens meetmoment]]="niet bereikbaar")," ",IFERROR((Tabel1[[#This Row],[Bez - Privaat]])/Tabel1[[#This Row],[Cap - Privaat]],IF( AND((Tabel1[[#This Row],[Bez - Privaat]])&gt;0,Tabel1[[#This Row],[Cap - Privaat]]=0),"  ","   ")))</f>
        <v>1</v>
      </c>
      <c r="AY27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0.875</v>
      </c>
      <c r="AZ27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0.875</v>
      </c>
      <c r="BA27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0.875</v>
      </c>
      <c r="BB271" s="23">
        <f>IF(OR(Tabel1[[#This Row],[Situatie tijdens meetmoment]]="wegwerkzaamheden",Tabel1[[#This Row],[Situatie tijdens meetmoment]]="niet bereikbaar")," ",IFERROR(Tabel1[[#This Row],[Totale bezetting]]/Tabel1[[#This Row],[Totale capaciteit]],IF( AND(Tabel1[[#This Row],[Totale bezetting]]&gt;0,Tabel1[[#This Row],[Totale capaciteit]]=0),"  ","   ")))</f>
        <v>0.875</v>
      </c>
      <c r="BC271" s="4"/>
      <c r="BN271"/>
      <c r="BQ271" s="4"/>
      <c r="BR271" s="11"/>
      <c r="BS271" s="1"/>
      <c r="BU271"/>
      <c r="CF271" s="4"/>
    </row>
    <row r="272" spans="1:84" x14ac:dyDescent="0.25">
      <c r="A272" s="1" t="s">
        <v>202</v>
      </c>
      <c r="B272" s="1" t="s">
        <v>305</v>
      </c>
      <c r="C272" s="1" t="s">
        <v>420</v>
      </c>
      <c r="D272" s="1" t="s">
        <v>357</v>
      </c>
      <c r="E272" s="40">
        <v>45521</v>
      </c>
      <c r="F272" s="37" t="s">
        <v>303</v>
      </c>
      <c r="G272" s="4">
        <v>8</v>
      </c>
      <c r="H272" s="4">
        <v>0</v>
      </c>
      <c r="I272" s="4">
        <v>0</v>
      </c>
      <c r="J272" s="4">
        <v>0</v>
      </c>
      <c r="K272" s="4">
        <v>0</v>
      </c>
      <c r="L272" s="4">
        <v>0</v>
      </c>
      <c r="M272" s="4">
        <v>0</v>
      </c>
      <c r="N272" s="4">
        <v>0</v>
      </c>
      <c r="O272" s="4">
        <v>0</v>
      </c>
      <c r="P272" s="4">
        <v>2</v>
      </c>
      <c r="Q272" s="4">
        <v>0</v>
      </c>
      <c r="R272" s="4">
        <v>0</v>
      </c>
      <c r="S272" s="4">
        <v>0</v>
      </c>
      <c r="T272" s="4">
        <v>0</v>
      </c>
      <c r="U272" s="4">
        <v>0</v>
      </c>
      <c r="V272" s="4">
        <v>0</v>
      </c>
      <c r="W272" s="4">
        <v>0</v>
      </c>
      <c r="X27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272" s="4">
        <f>Tabel1[[#This Row],[Totale openbare capaciteit]]+Tabel1[[#This Row],[Totale doelgroep capaciteit]]+Tabel1[[#This Row],[Cap - Informeel]]</f>
        <v>8</v>
      </c>
      <c r="Z272" s="29">
        <v>6</v>
      </c>
      <c r="AA272" s="30"/>
      <c r="AB272" s="30"/>
      <c r="AC272" s="30"/>
      <c r="AD272" s="30"/>
      <c r="AE272" s="30"/>
      <c r="AF272" s="30"/>
      <c r="AG272" s="30"/>
      <c r="AH272" s="4">
        <f>SUM(Tabel1[[#This Row],[Bez - Gehandicapten algemeen]:[Bez - Overig gereserveerd]])</f>
        <v>0</v>
      </c>
      <c r="AI272" s="30"/>
      <c r="AJ272" s="35"/>
      <c r="AK272" s="35"/>
      <c r="AL272" s="31"/>
      <c r="AM272" s="22">
        <f>SUM(Tabel1[[#This Row],[Bez - fout, canadees]:[Bez - fout, anders]])</f>
        <v>0</v>
      </c>
      <c r="AN272" s="30"/>
      <c r="AO272" s="30"/>
      <c r="AP272" s="30"/>
      <c r="AQ272" s="30"/>
      <c r="AR272" s="22">
        <f>SUM(Tabel1[[#This Row],[Bez - Obstakel, openbaar]:[Bez - Obstakel, doelgroep]])</f>
        <v>0</v>
      </c>
      <c r="AS272" s="28"/>
      <c r="AT272" s="28"/>
      <c r="AU272" s="1"/>
      <c r="AV272" s="13">
        <f>SUM(Tabel1[[#This Row],[Bez - doelgroep totaal]]+Tabel1[[#This Row],[Bez - Openbaar]]+Tabel1[[#This Row],[Bez - Foutparkeerders]]+Tabel1[[#This Row],[Bez - Obstakels]]+Tabel1[[#This Row],[Bez - Informeel]])</f>
        <v>6</v>
      </c>
      <c r="AW27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72" s="8">
        <f>IF(OR(Tabel1[[#This Row],[Situatie tijdens meetmoment]]="wegwerkzaamheden",Tabel1[[#This Row],[Situatie tijdens meetmoment]]="niet bereikbaar")," ",IFERROR((Tabel1[[#This Row],[Bez - Privaat]])/Tabel1[[#This Row],[Cap - Privaat]],IF( AND((Tabel1[[#This Row],[Bez - Privaat]])&gt;0,Tabel1[[#This Row],[Cap - Privaat]]=0),"  ","   ")))</f>
        <v>0</v>
      </c>
      <c r="AY27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0.75</v>
      </c>
      <c r="AZ27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0.75</v>
      </c>
      <c r="BA27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0.75</v>
      </c>
      <c r="BB272" s="23">
        <f>IF(OR(Tabel1[[#This Row],[Situatie tijdens meetmoment]]="wegwerkzaamheden",Tabel1[[#This Row],[Situatie tijdens meetmoment]]="niet bereikbaar")," ",IFERROR(Tabel1[[#This Row],[Totale bezetting]]/Tabel1[[#This Row],[Totale capaciteit]],IF( AND(Tabel1[[#This Row],[Totale bezetting]]&gt;0,Tabel1[[#This Row],[Totale capaciteit]]=0),"  ","   ")))</f>
        <v>0.75</v>
      </c>
      <c r="BC272" s="4"/>
      <c r="BN272"/>
      <c r="BQ272" s="4"/>
      <c r="BR272" s="11"/>
      <c r="BS272" s="1"/>
      <c r="BU272"/>
      <c r="CF272" s="4"/>
    </row>
    <row r="273" spans="1:84" x14ac:dyDescent="0.25">
      <c r="A273" s="1" t="s">
        <v>203</v>
      </c>
      <c r="B273" s="1" t="s">
        <v>305</v>
      </c>
      <c r="C273" s="1" t="s">
        <v>420</v>
      </c>
      <c r="D273" s="1" t="s">
        <v>350</v>
      </c>
      <c r="E273" s="40">
        <v>45518</v>
      </c>
      <c r="F273" s="37" t="s">
        <v>302</v>
      </c>
      <c r="G273" s="4">
        <v>0</v>
      </c>
      <c r="H273" s="4">
        <v>0</v>
      </c>
      <c r="I273" s="4">
        <v>0</v>
      </c>
      <c r="J273" s="4">
        <v>0</v>
      </c>
      <c r="K273" s="4">
        <v>0</v>
      </c>
      <c r="L273" s="4">
        <v>0</v>
      </c>
      <c r="M273" s="4">
        <v>0</v>
      </c>
      <c r="N273" s="4">
        <v>0</v>
      </c>
      <c r="O273" s="4">
        <v>0</v>
      </c>
      <c r="P273" s="4">
        <v>0</v>
      </c>
      <c r="Q273" s="4">
        <v>0</v>
      </c>
      <c r="R273" s="4">
        <v>0</v>
      </c>
      <c r="S273" s="4">
        <v>0</v>
      </c>
      <c r="T273" s="4">
        <v>1</v>
      </c>
      <c r="U273" s="4">
        <v>0</v>
      </c>
      <c r="V273" s="4">
        <v>1</v>
      </c>
      <c r="W273" s="4">
        <v>0</v>
      </c>
      <c r="X27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273" s="4">
        <f>Tabel1[[#This Row],[Totale openbare capaciteit]]+Tabel1[[#This Row],[Totale doelgroep capaciteit]]+Tabel1[[#This Row],[Cap - Informeel]]</f>
        <v>0</v>
      </c>
      <c r="Z273" s="30"/>
      <c r="AA273" s="30"/>
      <c r="AB273" s="30"/>
      <c r="AC273" s="30"/>
      <c r="AD273" s="30"/>
      <c r="AE273" s="30"/>
      <c r="AF273" s="30"/>
      <c r="AG273" s="30"/>
      <c r="AH273" s="4">
        <f>SUM(Tabel1[[#This Row],[Bez - Gehandicapten algemeen]:[Bez - Overig gereserveerd]])</f>
        <v>0</v>
      </c>
      <c r="AI273" s="30"/>
      <c r="AJ273" s="35"/>
      <c r="AK273" s="35"/>
      <c r="AL273" s="31"/>
      <c r="AM273" s="22">
        <f>SUM(Tabel1[[#This Row],[Bez - fout, canadees]:[Bez - fout, anders]])</f>
        <v>0</v>
      </c>
      <c r="AN273" s="30"/>
      <c r="AO273" s="30"/>
      <c r="AP273" s="30"/>
      <c r="AQ273" s="30"/>
      <c r="AR273" s="22">
        <f>SUM(Tabel1[[#This Row],[Bez - Obstakel, openbaar]:[Bez - Obstakel, doelgroep]])</f>
        <v>0</v>
      </c>
      <c r="AS273" s="28"/>
      <c r="AT273" s="28"/>
      <c r="AU273" s="1"/>
      <c r="AV273" s="13">
        <f>SUM(Tabel1[[#This Row],[Bez - doelgroep totaal]]+Tabel1[[#This Row],[Bez - Openbaar]]+Tabel1[[#This Row],[Bez - Foutparkeerders]]+Tabel1[[#This Row],[Bez - Obstakels]]+Tabel1[[#This Row],[Bez - Informeel]])</f>
        <v>0</v>
      </c>
      <c r="AW27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73" s="8">
        <f>IF(OR(Tabel1[[#This Row],[Situatie tijdens meetmoment]]="wegwerkzaamheden",Tabel1[[#This Row],[Situatie tijdens meetmoment]]="niet bereikbaar")," ",IFERROR((Tabel1[[#This Row],[Bez - Privaat]])/Tabel1[[#This Row],[Cap - Privaat]],IF( AND((Tabel1[[#This Row],[Bez - Privaat]])&gt;0,Tabel1[[#This Row],[Cap - Privaat]]=0),"  ","   ")))</f>
        <v>0</v>
      </c>
      <c r="AY273"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73"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73"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73"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73" s="4"/>
      <c r="BN273"/>
      <c r="BQ273" s="4"/>
      <c r="BR273" s="11"/>
      <c r="BS273" s="1"/>
      <c r="BU273"/>
      <c r="CF273" s="4"/>
    </row>
    <row r="274" spans="1:84" x14ac:dyDescent="0.25">
      <c r="A274" s="1" t="s">
        <v>203</v>
      </c>
      <c r="B274" s="1" t="s">
        <v>305</v>
      </c>
      <c r="C274" s="1" t="s">
        <v>420</v>
      </c>
      <c r="D274" s="1" t="s">
        <v>350</v>
      </c>
      <c r="E274" s="40">
        <v>45521</v>
      </c>
      <c r="F274" s="37" t="s">
        <v>303</v>
      </c>
      <c r="G274" s="4">
        <v>0</v>
      </c>
      <c r="H274" s="4">
        <v>0</v>
      </c>
      <c r="I274" s="4">
        <v>0</v>
      </c>
      <c r="J274" s="4">
        <v>0</v>
      </c>
      <c r="K274" s="4">
        <v>0</v>
      </c>
      <c r="L274" s="4">
        <v>0</v>
      </c>
      <c r="M274" s="4">
        <v>0</v>
      </c>
      <c r="N274" s="4">
        <v>0</v>
      </c>
      <c r="O274" s="4">
        <v>0</v>
      </c>
      <c r="P274" s="4">
        <v>0</v>
      </c>
      <c r="Q274" s="4">
        <v>0</v>
      </c>
      <c r="R274" s="4">
        <v>0</v>
      </c>
      <c r="S274" s="4">
        <v>0</v>
      </c>
      <c r="T274" s="4">
        <v>1</v>
      </c>
      <c r="U274" s="4">
        <v>0</v>
      </c>
      <c r="V274" s="4">
        <v>1</v>
      </c>
      <c r="W274" s="4">
        <v>0</v>
      </c>
      <c r="X27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274" s="4">
        <f>Tabel1[[#This Row],[Totale openbare capaciteit]]+Tabel1[[#This Row],[Totale doelgroep capaciteit]]+Tabel1[[#This Row],[Cap - Informeel]]</f>
        <v>0</v>
      </c>
      <c r="Z274" s="30"/>
      <c r="AA274" s="30"/>
      <c r="AB274" s="30"/>
      <c r="AC274" s="30"/>
      <c r="AD274" s="30"/>
      <c r="AE274" s="30"/>
      <c r="AF274" s="30"/>
      <c r="AG274" s="30"/>
      <c r="AH274" s="4">
        <f>SUM(Tabel1[[#This Row],[Bez - Gehandicapten algemeen]:[Bez - Overig gereserveerd]])</f>
        <v>0</v>
      </c>
      <c r="AI274" s="30"/>
      <c r="AJ274" s="35"/>
      <c r="AK274" s="35"/>
      <c r="AL274" s="31"/>
      <c r="AM274" s="22">
        <f>SUM(Tabel1[[#This Row],[Bez - fout, canadees]:[Bez - fout, anders]])</f>
        <v>0</v>
      </c>
      <c r="AN274" s="30"/>
      <c r="AO274" s="30"/>
      <c r="AP274" s="30"/>
      <c r="AQ274" s="30"/>
      <c r="AR274" s="22">
        <f>SUM(Tabel1[[#This Row],[Bez - Obstakel, openbaar]:[Bez - Obstakel, doelgroep]])</f>
        <v>0</v>
      </c>
      <c r="AS274" s="28"/>
      <c r="AT274" s="28"/>
      <c r="AU274" s="1"/>
      <c r="AV274" s="13">
        <f>SUM(Tabel1[[#This Row],[Bez - doelgroep totaal]]+Tabel1[[#This Row],[Bez - Openbaar]]+Tabel1[[#This Row],[Bez - Foutparkeerders]]+Tabel1[[#This Row],[Bez - Obstakels]]+Tabel1[[#This Row],[Bez - Informeel]])</f>
        <v>0</v>
      </c>
      <c r="AW27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74" s="8">
        <f>IF(OR(Tabel1[[#This Row],[Situatie tijdens meetmoment]]="wegwerkzaamheden",Tabel1[[#This Row],[Situatie tijdens meetmoment]]="niet bereikbaar")," ",IFERROR((Tabel1[[#This Row],[Bez - Privaat]])/Tabel1[[#This Row],[Cap - Privaat]],IF( AND((Tabel1[[#This Row],[Bez - Privaat]])&gt;0,Tabel1[[#This Row],[Cap - Privaat]]=0),"  ","   ")))</f>
        <v>0</v>
      </c>
      <c r="AY274"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74"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74"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74"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74" s="4"/>
      <c r="BN274"/>
      <c r="BQ274" s="4"/>
      <c r="BR274" s="11"/>
      <c r="BS274" s="1"/>
      <c r="BU274"/>
      <c r="CF274" s="4"/>
    </row>
    <row r="275" spans="1:84" x14ac:dyDescent="0.25">
      <c r="A275" s="1" t="s">
        <v>204</v>
      </c>
      <c r="B275" s="1" t="s">
        <v>305</v>
      </c>
      <c r="C275" s="1" t="s">
        <v>420</v>
      </c>
      <c r="D275" s="1" t="s">
        <v>358</v>
      </c>
      <c r="E275" s="40">
        <v>45518</v>
      </c>
      <c r="F275" s="37" t="s">
        <v>302</v>
      </c>
      <c r="G275" s="4">
        <v>0</v>
      </c>
      <c r="H275" s="4">
        <v>3</v>
      </c>
      <c r="I275" s="4">
        <v>0</v>
      </c>
      <c r="J275" s="4">
        <v>0</v>
      </c>
      <c r="K275" s="4">
        <v>0</v>
      </c>
      <c r="L275" s="4">
        <v>0</v>
      </c>
      <c r="M275" s="4">
        <v>0</v>
      </c>
      <c r="N275" s="4">
        <v>0</v>
      </c>
      <c r="O275" s="4">
        <v>0</v>
      </c>
      <c r="P275" s="4">
        <v>2</v>
      </c>
      <c r="Q275" s="4">
        <v>0</v>
      </c>
      <c r="R275" s="4">
        <v>2</v>
      </c>
      <c r="S275" s="4">
        <v>0</v>
      </c>
      <c r="T275" s="4">
        <v>0</v>
      </c>
      <c r="U275" s="4">
        <v>0</v>
      </c>
      <c r="V275" s="4">
        <v>0</v>
      </c>
      <c r="W275" s="4">
        <v>0</v>
      </c>
      <c r="X27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275" s="4">
        <f>Tabel1[[#This Row],[Totale openbare capaciteit]]+Tabel1[[#This Row],[Totale doelgroep capaciteit]]+Tabel1[[#This Row],[Cap - Informeel]]</f>
        <v>3</v>
      </c>
      <c r="Z275" s="30"/>
      <c r="AA275" s="29">
        <v>3</v>
      </c>
      <c r="AB275" s="30"/>
      <c r="AC275" s="30"/>
      <c r="AD275" s="30"/>
      <c r="AE275" s="30"/>
      <c r="AF275" s="30"/>
      <c r="AG275" s="30"/>
      <c r="AH275" s="4">
        <f>SUM(Tabel1[[#This Row],[Bez - Gehandicapten algemeen]:[Bez - Overig gereserveerd]])</f>
        <v>0</v>
      </c>
      <c r="AI275" s="29">
        <v>3</v>
      </c>
      <c r="AJ275" s="35">
        <v>1</v>
      </c>
      <c r="AK275" s="35"/>
      <c r="AL275" s="31"/>
      <c r="AM275" s="22">
        <f>SUM(Tabel1[[#This Row],[Bez - fout, canadees]:[Bez - fout, anders]])</f>
        <v>1</v>
      </c>
      <c r="AN275" s="30"/>
      <c r="AO275" s="30"/>
      <c r="AP275" s="30"/>
      <c r="AQ275" s="30"/>
      <c r="AR275" s="22">
        <f>SUM(Tabel1[[#This Row],[Bez - Obstakel, openbaar]:[Bez - Obstakel, doelgroep]])</f>
        <v>0</v>
      </c>
      <c r="AS275" s="28"/>
      <c r="AT275" s="28"/>
      <c r="AU275" s="1" t="s">
        <v>401</v>
      </c>
      <c r="AV275" s="13">
        <f>SUM(Tabel1[[#This Row],[Bez - doelgroep totaal]]+Tabel1[[#This Row],[Bez - Openbaar]]+Tabel1[[#This Row],[Bez - Foutparkeerders]]+Tabel1[[#This Row],[Bez - Obstakels]]+Tabel1[[#This Row],[Bez - Informeel]])</f>
        <v>4</v>
      </c>
      <c r="AW27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75" s="8">
        <f>IF(OR(Tabel1[[#This Row],[Situatie tijdens meetmoment]]="wegwerkzaamheden",Tabel1[[#This Row],[Situatie tijdens meetmoment]]="niet bereikbaar")," ",IFERROR((Tabel1[[#This Row],[Bez - Privaat]])/Tabel1[[#This Row],[Cap - Privaat]],IF( AND((Tabel1[[#This Row],[Bez - Privaat]])&gt;0,Tabel1[[#This Row],[Cap - Privaat]]=0),"  ","   ")))</f>
        <v>0.75</v>
      </c>
      <c r="AY275"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75"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75"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75" s="23">
        <f>IF(OR(Tabel1[[#This Row],[Situatie tijdens meetmoment]]="wegwerkzaamheden",Tabel1[[#This Row],[Situatie tijdens meetmoment]]="niet bereikbaar")," ",IFERROR(Tabel1[[#This Row],[Totale bezetting]]/Tabel1[[#This Row],[Totale capaciteit]],IF( AND(Tabel1[[#This Row],[Totale bezetting]]&gt;0,Tabel1[[#This Row],[Totale capaciteit]]=0),"  ","   ")))</f>
        <v>1.3333333333333333</v>
      </c>
      <c r="BC275" s="4"/>
      <c r="BN275"/>
      <c r="BQ275" s="4"/>
      <c r="BR275" s="11"/>
      <c r="BS275" s="1"/>
      <c r="BU275"/>
      <c r="CF275" s="4"/>
    </row>
    <row r="276" spans="1:84" x14ac:dyDescent="0.25">
      <c r="A276" s="1" t="s">
        <v>204</v>
      </c>
      <c r="B276" s="1" t="s">
        <v>305</v>
      </c>
      <c r="C276" s="1" t="s">
        <v>420</v>
      </c>
      <c r="D276" s="1" t="s">
        <v>358</v>
      </c>
      <c r="E276" s="40">
        <v>45521</v>
      </c>
      <c r="F276" s="37" t="s">
        <v>303</v>
      </c>
      <c r="G276" s="4">
        <v>0</v>
      </c>
      <c r="H276" s="4">
        <v>3</v>
      </c>
      <c r="I276" s="4">
        <v>0</v>
      </c>
      <c r="J276" s="4">
        <v>0</v>
      </c>
      <c r="K276" s="4">
        <v>0</v>
      </c>
      <c r="L276" s="4">
        <v>0</v>
      </c>
      <c r="M276" s="4">
        <v>0</v>
      </c>
      <c r="N276" s="4">
        <v>0</v>
      </c>
      <c r="O276" s="4">
        <v>0</v>
      </c>
      <c r="P276" s="4">
        <v>2</v>
      </c>
      <c r="Q276" s="4">
        <v>0</v>
      </c>
      <c r="R276" s="4">
        <v>2</v>
      </c>
      <c r="S276" s="4">
        <v>0</v>
      </c>
      <c r="T276" s="4">
        <v>0</v>
      </c>
      <c r="U276" s="4">
        <v>0</v>
      </c>
      <c r="V276" s="4">
        <v>0</v>
      </c>
      <c r="W276" s="4">
        <v>0</v>
      </c>
      <c r="X27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276" s="4">
        <f>Tabel1[[#This Row],[Totale openbare capaciteit]]+Tabel1[[#This Row],[Totale doelgroep capaciteit]]+Tabel1[[#This Row],[Cap - Informeel]]</f>
        <v>3</v>
      </c>
      <c r="Z276" s="29"/>
      <c r="AA276" s="30">
        <v>3</v>
      </c>
      <c r="AB276" s="30"/>
      <c r="AC276" s="30"/>
      <c r="AD276" s="30"/>
      <c r="AE276" s="30"/>
      <c r="AF276" s="30"/>
      <c r="AG276" s="30"/>
      <c r="AH276" s="4">
        <f>SUM(Tabel1[[#This Row],[Bez - Gehandicapten algemeen]:[Bez - Overig gereserveerd]])</f>
        <v>0</v>
      </c>
      <c r="AI276" s="29">
        <v>1</v>
      </c>
      <c r="AJ276" s="35"/>
      <c r="AK276" s="35"/>
      <c r="AL276" s="31"/>
      <c r="AM276" s="22">
        <f>SUM(Tabel1[[#This Row],[Bez - fout, canadees]:[Bez - fout, anders]])</f>
        <v>0</v>
      </c>
      <c r="AN276" s="30"/>
      <c r="AO276" s="30"/>
      <c r="AP276" s="30"/>
      <c r="AQ276" s="30"/>
      <c r="AR276" s="22">
        <f>SUM(Tabel1[[#This Row],[Bez - Obstakel, openbaar]:[Bez - Obstakel, doelgroep]])</f>
        <v>0</v>
      </c>
      <c r="AS276" s="28"/>
      <c r="AT276" s="28"/>
      <c r="AU276" s="1"/>
      <c r="AV276" s="13">
        <f>SUM(Tabel1[[#This Row],[Bez - doelgroep totaal]]+Tabel1[[#This Row],[Bez - Openbaar]]+Tabel1[[#This Row],[Bez - Foutparkeerders]]+Tabel1[[#This Row],[Bez - Obstakels]]+Tabel1[[#This Row],[Bez - Informeel]])</f>
        <v>3</v>
      </c>
      <c r="AW27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76" s="8">
        <f>IF(OR(Tabel1[[#This Row],[Situatie tijdens meetmoment]]="wegwerkzaamheden",Tabel1[[#This Row],[Situatie tijdens meetmoment]]="niet bereikbaar")," ",IFERROR((Tabel1[[#This Row],[Bez - Privaat]])/Tabel1[[#This Row],[Cap - Privaat]],IF( AND((Tabel1[[#This Row],[Bez - Privaat]])&gt;0,Tabel1[[#This Row],[Cap - Privaat]]=0),"  ","   ")))</f>
        <v>0.25</v>
      </c>
      <c r="AY276"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76"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76"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76" s="23">
        <f>IF(OR(Tabel1[[#This Row],[Situatie tijdens meetmoment]]="wegwerkzaamheden",Tabel1[[#This Row],[Situatie tijdens meetmoment]]="niet bereikbaar")," ",IFERROR(Tabel1[[#This Row],[Totale bezetting]]/Tabel1[[#This Row],[Totale capaciteit]],IF( AND(Tabel1[[#This Row],[Totale bezetting]]&gt;0,Tabel1[[#This Row],[Totale capaciteit]]=0),"  ","   ")))</f>
        <v>1</v>
      </c>
      <c r="BC276" s="4"/>
      <c r="BN276"/>
      <c r="BQ276" s="4"/>
      <c r="BR276" s="11"/>
      <c r="BS276" s="1"/>
      <c r="BU276"/>
      <c r="CF276" s="4"/>
    </row>
    <row r="277" spans="1:84" x14ac:dyDescent="0.25">
      <c r="A277" s="1" t="s">
        <v>205</v>
      </c>
      <c r="B277" s="1" t="s">
        <v>305</v>
      </c>
      <c r="C277" s="1" t="s">
        <v>420</v>
      </c>
      <c r="D277" s="1" t="s">
        <v>341</v>
      </c>
      <c r="E277" s="40">
        <v>45518</v>
      </c>
      <c r="F277" s="37" t="s">
        <v>302</v>
      </c>
      <c r="G277" s="4">
        <v>4</v>
      </c>
      <c r="H277" s="4">
        <v>0</v>
      </c>
      <c r="I277" s="4">
        <v>0</v>
      </c>
      <c r="J277" s="4">
        <v>0</v>
      </c>
      <c r="K277" s="4">
        <v>0</v>
      </c>
      <c r="L277" s="4">
        <v>0</v>
      </c>
      <c r="M277" s="4">
        <v>0</v>
      </c>
      <c r="N277" s="4">
        <v>0</v>
      </c>
      <c r="O277" s="4">
        <v>0</v>
      </c>
      <c r="P277" s="4">
        <v>2</v>
      </c>
      <c r="Q277" s="4">
        <v>0</v>
      </c>
      <c r="R277" s="4">
        <v>4</v>
      </c>
      <c r="S277" s="4">
        <v>0</v>
      </c>
      <c r="T277" s="4">
        <v>0</v>
      </c>
      <c r="U277" s="4">
        <v>0</v>
      </c>
      <c r="V277" s="4">
        <v>0</v>
      </c>
      <c r="W277" s="4">
        <v>0</v>
      </c>
      <c r="X27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6</v>
      </c>
      <c r="Y277" s="4">
        <f>Tabel1[[#This Row],[Totale openbare capaciteit]]+Tabel1[[#This Row],[Totale doelgroep capaciteit]]+Tabel1[[#This Row],[Cap - Informeel]]</f>
        <v>4</v>
      </c>
      <c r="Z277" s="29">
        <v>1</v>
      </c>
      <c r="AA277" s="30"/>
      <c r="AB277" s="30"/>
      <c r="AC277" s="30"/>
      <c r="AD277" s="30"/>
      <c r="AE277" s="30"/>
      <c r="AF277" s="30"/>
      <c r="AG277" s="30"/>
      <c r="AH277" s="4">
        <f>SUM(Tabel1[[#This Row],[Bez - Gehandicapten algemeen]:[Bez - Overig gereserveerd]])</f>
        <v>0</v>
      </c>
      <c r="AI277" s="29">
        <v>4</v>
      </c>
      <c r="AJ277" s="35"/>
      <c r="AK277" s="35"/>
      <c r="AL277" s="31"/>
      <c r="AM277" s="22">
        <f>SUM(Tabel1[[#This Row],[Bez - fout, canadees]:[Bez - fout, anders]])</f>
        <v>0</v>
      </c>
      <c r="AN277" s="30"/>
      <c r="AO277" s="30"/>
      <c r="AP277" s="30"/>
      <c r="AQ277" s="30"/>
      <c r="AR277" s="22">
        <f>SUM(Tabel1[[#This Row],[Bez - Obstakel, openbaar]:[Bez - Obstakel, doelgroep]])</f>
        <v>0</v>
      </c>
      <c r="AS277" s="28"/>
      <c r="AT277" s="28"/>
      <c r="AU277" s="1"/>
      <c r="AV277" s="13">
        <f>SUM(Tabel1[[#This Row],[Bez - doelgroep totaal]]+Tabel1[[#This Row],[Bez - Openbaar]]+Tabel1[[#This Row],[Bez - Foutparkeerders]]+Tabel1[[#This Row],[Bez - Obstakels]]+Tabel1[[#This Row],[Bez - Informeel]])</f>
        <v>1</v>
      </c>
      <c r="AW27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77" s="8">
        <f>IF(OR(Tabel1[[#This Row],[Situatie tijdens meetmoment]]="wegwerkzaamheden",Tabel1[[#This Row],[Situatie tijdens meetmoment]]="niet bereikbaar")," ",IFERROR((Tabel1[[#This Row],[Bez - Privaat]])/Tabel1[[#This Row],[Cap - Privaat]],IF( AND((Tabel1[[#This Row],[Bez - Privaat]])&gt;0,Tabel1[[#This Row],[Cap - Privaat]]=0),"  ","   ")))</f>
        <v>0.66666666666666663</v>
      </c>
      <c r="AY27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0.25</v>
      </c>
      <c r="AZ27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0.25</v>
      </c>
      <c r="BA27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0.25</v>
      </c>
      <c r="BB277" s="23">
        <f>IF(OR(Tabel1[[#This Row],[Situatie tijdens meetmoment]]="wegwerkzaamheden",Tabel1[[#This Row],[Situatie tijdens meetmoment]]="niet bereikbaar")," ",IFERROR(Tabel1[[#This Row],[Totale bezetting]]/Tabel1[[#This Row],[Totale capaciteit]],IF( AND(Tabel1[[#This Row],[Totale bezetting]]&gt;0,Tabel1[[#This Row],[Totale capaciteit]]=0),"  ","   ")))</f>
        <v>0.25</v>
      </c>
      <c r="BC277" s="4"/>
      <c r="BN277"/>
      <c r="BQ277" s="4"/>
      <c r="BR277" s="11"/>
      <c r="BS277" s="1"/>
      <c r="BU277"/>
      <c r="CF277" s="4"/>
    </row>
    <row r="278" spans="1:84" x14ac:dyDescent="0.25">
      <c r="A278" s="1" t="s">
        <v>205</v>
      </c>
      <c r="B278" s="1" t="s">
        <v>305</v>
      </c>
      <c r="C278" s="1" t="s">
        <v>420</v>
      </c>
      <c r="D278" s="1" t="s">
        <v>341</v>
      </c>
      <c r="E278" s="40">
        <v>45521</v>
      </c>
      <c r="F278" s="37" t="s">
        <v>303</v>
      </c>
      <c r="G278" s="4">
        <v>4</v>
      </c>
      <c r="H278" s="4">
        <v>0</v>
      </c>
      <c r="I278" s="4">
        <v>0</v>
      </c>
      <c r="J278" s="4">
        <v>0</v>
      </c>
      <c r="K278" s="4">
        <v>0</v>
      </c>
      <c r="L278" s="4">
        <v>0</v>
      </c>
      <c r="M278" s="4">
        <v>0</v>
      </c>
      <c r="N278" s="4">
        <v>0</v>
      </c>
      <c r="O278" s="4">
        <v>0</v>
      </c>
      <c r="P278" s="4">
        <v>2</v>
      </c>
      <c r="Q278" s="4">
        <v>0</v>
      </c>
      <c r="R278" s="4">
        <v>4</v>
      </c>
      <c r="S278" s="4">
        <v>0</v>
      </c>
      <c r="T278" s="4">
        <v>0</v>
      </c>
      <c r="U278" s="4">
        <v>0</v>
      </c>
      <c r="V278" s="4">
        <v>0</v>
      </c>
      <c r="W278" s="4">
        <v>0</v>
      </c>
      <c r="X27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6</v>
      </c>
      <c r="Y278" s="4">
        <f>Tabel1[[#This Row],[Totale openbare capaciteit]]+Tabel1[[#This Row],[Totale doelgroep capaciteit]]+Tabel1[[#This Row],[Cap - Informeel]]</f>
        <v>4</v>
      </c>
      <c r="Z278" s="30"/>
      <c r="AA278" s="30"/>
      <c r="AB278" s="30"/>
      <c r="AC278" s="30"/>
      <c r="AD278" s="30"/>
      <c r="AE278" s="30"/>
      <c r="AF278" s="30"/>
      <c r="AG278" s="30"/>
      <c r="AH278" s="4">
        <f>SUM(Tabel1[[#This Row],[Bez - Gehandicapten algemeen]:[Bez - Overig gereserveerd]])</f>
        <v>0</v>
      </c>
      <c r="AI278" s="29">
        <v>3</v>
      </c>
      <c r="AJ278" s="35"/>
      <c r="AK278" s="35"/>
      <c r="AL278" s="31"/>
      <c r="AM278" s="22">
        <f>SUM(Tabel1[[#This Row],[Bez - fout, canadees]:[Bez - fout, anders]])</f>
        <v>0</v>
      </c>
      <c r="AN278" s="30"/>
      <c r="AO278" s="30"/>
      <c r="AP278" s="30"/>
      <c r="AQ278" s="30"/>
      <c r="AR278" s="22">
        <f>SUM(Tabel1[[#This Row],[Bez - Obstakel, openbaar]:[Bez - Obstakel, doelgroep]])</f>
        <v>0</v>
      </c>
      <c r="AS278" s="28"/>
      <c r="AT278" s="28"/>
      <c r="AU278" s="1"/>
      <c r="AV278" s="13">
        <f>SUM(Tabel1[[#This Row],[Bez - doelgroep totaal]]+Tabel1[[#This Row],[Bez - Openbaar]]+Tabel1[[#This Row],[Bez - Foutparkeerders]]+Tabel1[[#This Row],[Bez - Obstakels]]+Tabel1[[#This Row],[Bez - Informeel]])</f>
        <v>0</v>
      </c>
      <c r="AW27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78" s="8">
        <f>IF(OR(Tabel1[[#This Row],[Situatie tijdens meetmoment]]="wegwerkzaamheden",Tabel1[[#This Row],[Situatie tijdens meetmoment]]="niet bereikbaar")," ",IFERROR((Tabel1[[#This Row],[Bez - Privaat]])/Tabel1[[#This Row],[Cap - Privaat]],IF( AND((Tabel1[[#This Row],[Bez - Privaat]])&gt;0,Tabel1[[#This Row],[Cap - Privaat]]=0),"  ","   ")))</f>
        <v>0.5</v>
      </c>
      <c r="AY27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27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v>
      </c>
      <c r="BA27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278" s="23">
        <f>IF(OR(Tabel1[[#This Row],[Situatie tijdens meetmoment]]="wegwerkzaamheden",Tabel1[[#This Row],[Situatie tijdens meetmoment]]="niet bereikbaar")," ",IFERROR(Tabel1[[#This Row],[Totale bezetting]]/Tabel1[[#This Row],[Totale capaciteit]],IF( AND(Tabel1[[#This Row],[Totale bezetting]]&gt;0,Tabel1[[#This Row],[Totale capaciteit]]=0),"  ","   ")))</f>
        <v>0</v>
      </c>
      <c r="BC278" s="4"/>
      <c r="BN278"/>
      <c r="BQ278" s="4"/>
      <c r="BR278" s="11"/>
      <c r="BS278" s="1"/>
      <c r="BU278"/>
      <c r="CF278" s="4"/>
    </row>
    <row r="279" spans="1:84" x14ac:dyDescent="0.25">
      <c r="A279" s="1" t="s">
        <v>206</v>
      </c>
      <c r="B279" s="1" t="s">
        <v>305</v>
      </c>
      <c r="C279" s="1" t="s">
        <v>420</v>
      </c>
      <c r="D279" s="1" t="s">
        <v>352</v>
      </c>
      <c r="E279" s="40">
        <v>45518</v>
      </c>
      <c r="F279" s="37" t="s">
        <v>302</v>
      </c>
      <c r="G279" s="4">
        <v>13</v>
      </c>
      <c r="H279" s="4">
        <v>0</v>
      </c>
      <c r="I279" s="4">
        <v>0</v>
      </c>
      <c r="J279" s="4">
        <v>0</v>
      </c>
      <c r="K279" s="4">
        <v>2</v>
      </c>
      <c r="L279" s="4">
        <v>0</v>
      </c>
      <c r="M279" s="4">
        <v>0</v>
      </c>
      <c r="N279" s="4">
        <v>0</v>
      </c>
      <c r="O279" s="4">
        <v>2</v>
      </c>
      <c r="P279" s="4">
        <v>0</v>
      </c>
      <c r="Q279" s="4">
        <v>0</v>
      </c>
      <c r="R279" s="4">
        <v>1</v>
      </c>
      <c r="S279" s="4">
        <v>0</v>
      </c>
      <c r="T279" s="4">
        <v>0</v>
      </c>
      <c r="U279" s="4">
        <v>0</v>
      </c>
      <c r="V279" s="4">
        <v>0</v>
      </c>
      <c r="W279" s="4">
        <v>0</v>
      </c>
      <c r="X27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v>
      </c>
      <c r="Y279" s="4">
        <f>Tabel1[[#This Row],[Totale openbare capaciteit]]+Tabel1[[#This Row],[Totale doelgroep capaciteit]]+Tabel1[[#This Row],[Cap - Informeel]]</f>
        <v>15</v>
      </c>
      <c r="Z279" s="29">
        <v>6</v>
      </c>
      <c r="AA279" s="30"/>
      <c r="AB279" s="30"/>
      <c r="AC279" s="30"/>
      <c r="AD279" s="29">
        <v>1</v>
      </c>
      <c r="AE279" s="30"/>
      <c r="AF279" s="30"/>
      <c r="AG279" s="30"/>
      <c r="AH279" s="4">
        <f>SUM(Tabel1[[#This Row],[Bez - Gehandicapten algemeen]:[Bez - Overig gereserveerd]])</f>
        <v>1</v>
      </c>
      <c r="AI279" s="30"/>
      <c r="AJ279" s="35"/>
      <c r="AK279" s="35"/>
      <c r="AL279" s="31"/>
      <c r="AM279" s="22">
        <f>SUM(Tabel1[[#This Row],[Bez - fout, canadees]:[Bez - fout, anders]])</f>
        <v>0</v>
      </c>
      <c r="AN279" s="30"/>
      <c r="AO279" s="30"/>
      <c r="AP279" s="30"/>
      <c r="AQ279" s="30"/>
      <c r="AR279" s="22">
        <f>SUM(Tabel1[[#This Row],[Bez - Obstakel, openbaar]:[Bez - Obstakel, doelgroep]])</f>
        <v>0</v>
      </c>
      <c r="AS279" s="28"/>
      <c r="AT279" s="28"/>
      <c r="AU279" s="1"/>
      <c r="AV279" s="13">
        <f>SUM(Tabel1[[#This Row],[Bez - doelgroep totaal]]+Tabel1[[#This Row],[Bez - Openbaar]]+Tabel1[[#This Row],[Bez - Foutparkeerders]]+Tabel1[[#This Row],[Bez - Obstakels]]+Tabel1[[#This Row],[Bez - Informeel]])</f>
        <v>7</v>
      </c>
      <c r="AW279"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0.5</v>
      </c>
      <c r="AX279" s="8">
        <f>IF(OR(Tabel1[[#This Row],[Situatie tijdens meetmoment]]="wegwerkzaamheden",Tabel1[[#This Row],[Situatie tijdens meetmoment]]="niet bereikbaar")," ",IFERROR((Tabel1[[#This Row],[Bez - Privaat]])/Tabel1[[#This Row],[Cap - Privaat]],IF( AND((Tabel1[[#This Row],[Bez - Privaat]])&gt;0,Tabel1[[#This Row],[Cap - Privaat]]=0),"  ","   ")))</f>
        <v>0</v>
      </c>
      <c r="AY27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0.46153846153846156</v>
      </c>
      <c r="AZ27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0.46153846153846156</v>
      </c>
      <c r="BA27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0.46666666666666667</v>
      </c>
      <c r="BB279" s="23">
        <f>IF(OR(Tabel1[[#This Row],[Situatie tijdens meetmoment]]="wegwerkzaamheden",Tabel1[[#This Row],[Situatie tijdens meetmoment]]="niet bereikbaar")," ",IFERROR(Tabel1[[#This Row],[Totale bezetting]]/Tabel1[[#This Row],[Totale capaciteit]],IF( AND(Tabel1[[#This Row],[Totale bezetting]]&gt;0,Tabel1[[#This Row],[Totale capaciteit]]=0),"  ","   ")))</f>
        <v>0.46666666666666667</v>
      </c>
      <c r="BC279" s="4"/>
      <c r="BN279"/>
      <c r="BQ279" s="4"/>
      <c r="BR279" s="11"/>
      <c r="BS279" s="1"/>
      <c r="BU279"/>
      <c r="CF279" s="4"/>
    </row>
    <row r="280" spans="1:84" x14ac:dyDescent="0.25">
      <c r="A280" s="1" t="s">
        <v>206</v>
      </c>
      <c r="B280" s="1" t="s">
        <v>305</v>
      </c>
      <c r="C280" s="1" t="s">
        <v>420</v>
      </c>
      <c r="D280" s="1" t="s">
        <v>352</v>
      </c>
      <c r="E280" s="40">
        <v>45521</v>
      </c>
      <c r="F280" s="37" t="s">
        <v>303</v>
      </c>
      <c r="G280" s="4">
        <v>13</v>
      </c>
      <c r="H280" s="4">
        <v>0</v>
      </c>
      <c r="I280" s="4">
        <v>0</v>
      </c>
      <c r="J280" s="4">
        <v>0</v>
      </c>
      <c r="K280" s="4">
        <v>2</v>
      </c>
      <c r="L280" s="4">
        <v>0</v>
      </c>
      <c r="M280" s="4">
        <v>0</v>
      </c>
      <c r="N280" s="4">
        <v>0</v>
      </c>
      <c r="O280" s="4">
        <v>2</v>
      </c>
      <c r="P280" s="4">
        <v>0</v>
      </c>
      <c r="Q280" s="4">
        <v>0</v>
      </c>
      <c r="R280" s="4">
        <v>1</v>
      </c>
      <c r="S280" s="4">
        <v>0</v>
      </c>
      <c r="T280" s="4">
        <v>0</v>
      </c>
      <c r="U280" s="4">
        <v>0</v>
      </c>
      <c r="V280" s="4">
        <v>0</v>
      </c>
      <c r="W280" s="4">
        <v>0</v>
      </c>
      <c r="X28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v>
      </c>
      <c r="Y280" s="4">
        <f>Tabel1[[#This Row],[Totale openbare capaciteit]]+Tabel1[[#This Row],[Totale doelgroep capaciteit]]+Tabel1[[#This Row],[Cap - Informeel]]</f>
        <v>15</v>
      </c>
      <c r="Z280" s="29">
        <v>6</v>
      </c>
      <c r="AA280" s="30"/>
      <c r="AB280" s="30"/>
      <c r="AC280" s="30"/>
      <c r="AD280" s="29">
        <v>1</v>
      </c>
      <c r="AE280" s="30"/>
      <c r="AF280" s="30"/>
      <c r="AG280" s="30"/>
      <c r="AH280" s="4">
        <f>SUM(Tabel1[[#This Row],[Bez - Gehandicapten algemeen]:[Bez - Overig gereserveerd]])</f>
        <v>1</v>
      </c>
      <c r="AI280" s="30"/>
      <c r="AJ280" s="35"/>
      <c r="AK280" s="35"/>
      <c r="AL280" s="31"/>
      <c r="AM280" s="22">
        <f>SUM(Tabel1[[#This Row],[Bez - fout, canadees]:[Bez - fout, anders]])</f>
        <v>0</v>
      </c>
      <c r="AN280" s="30"/>
      <c r="AO280" s="30"/>
      <c r="AP280" s="30"/>
      <c r="AQ280" s="30"/>
      <c r="AR280" s="22">
        <f>SUM(Tabel1[[#This Row],[Bez - Obstakel, openbaar]:[Bez - Obstakel, doelgroep]])</f>
        <v>0</v>
      </c>
      <c r="AS280" s="28"/>
      <c r="AT280" s="28"/>
      <c r="AU280" s="1"/>
      <c r="AV280" s="13">
        <f>SUM(Tabel1[[#This Row],[Bez - doelgroep totaal]]+Tabel1[[#This Row],[Bez - Openbaar]]+Tabel1[[#This Row],[Bez - Foutparkeerders]]+Tabel1[[#This Row],[Bez - Obstakels]]+Tabel1[[#This Row],[Bez - Informeel]])</f>
        <v>7</v>
      </c>
      <c r="AW280"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0.5</v>
      </c>
      <c r="AX280" s="8">
        <f>IF(OR(Tabel1[[#This Row],[Situatie tijdens meetmoment]]="wegwerkzaamheden",Tabel1[[#This Row],[Situatie tijdens meetmoment]]="niet bereikbaar")," ",IFERROR((Tabel1[[#This Row],[Bez - Privaat]])/Tabel1[[#This Row],[Cap - Privaat]],IF( AND((Tabel1[[#This Row],[Bez - Privaat]])&gt;0,Tabel1[[#This Row],[Cap - Privaat]]=0),"  ","   ")))</f>
        <v>0</v>
      </c>
      <c r="AY28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0.46153846153846156</v>
      </c>
      <c r="AZ28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0.46153846153846156</v>
      </c>
      <c r="BA28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0.46666666666666667</v>
      </c>
      <c r="BB280" s="23">
        <f>IF(OR(Tabel1[[#This Row],[Situatie tijdens meetmoment]]="wegwerkzaamheden",Tabel1[[#This Row],[Situatie tijdens meetmoment]]="niet bereikbaar")," ",IFERROR(Tabel1[[#This Row],[Totale bezetting]]/Tabel1[[#This Row],[Totale capaciteit]],IF( AND(Tabel1[[#This Row],[Totale bezetting]]&gt;0,Tabel1[[#This Row],[Totale capaciteit]]=0),"  ","   ")))</f>
        <v>0.46666666666666667</v>
      </c>
      <c r="BC280" s="4"/>
      <c r="BN280"/>
      <c r="BQ280" s="4"/>
      <c r="BR280" s="11"/>
      <c r="BS280" s="1"/>
      <c r="BU280"/>
      <c r="CF280" s="4"/>
    </row>
    <row r="281" spans="1:84" x14ac:dyDescent="0.25">
      <c r="A281" s="1" t="s">
        <v>207</v>
      </c>
      <c r="B281" s="1" t="s">
        <v>305</v>
      </c>
      <c r="C281" s="1" t="s">
        <v>420</v>
      </c>
      <c r="D281" s="1" t="s">
        <v>357</v>
      </c>
      <c r="E281" s="40">
        <v>45518</v>
      </c>
      <c r="F281" s="37" t="s">
        <v>302</v>
      </c>
      <c r="G281" s="4">
        <v>0</v>
      </c>
      <c r="H281" s="4">
        <v>0</v>
      </c>
      <c r="I281" s="4">
        <v>0</v>
      </c>
      <c r="J281" s="4">
        <v>0</v>
      </c>
      <c r="K281" s="4">
        <v>0</v>
      </c>
      <c r="L281" s="4">
        <v>0</v>
      </c>
      <c r="M281" s="4">
        <v>0</v>
      </c>
      <c r="N281" s="4">
        <v>0</v>
      </c>
      <c r="O281" s="4">
        <v>0</v>
      </c>
      <c r="P281" s="4">
        <v>0</v>
      </c>
      <c r="Q281" s="4">
        <v>1</v>
      </c>
      <c r="R281" s="4">
        <v>0</v>
      </c>
      <c r="S281" s="4">
        <v>0</v>
      </c>
      <c r="T281" s="4">
        <v>0</v>
      </c>
      <c r="U281" s="4">
        <v>0</v>
      </c>
      <c r="V281" s="4">
        <v>3</v>
      </c>
      <c r="W281" s="4">
        <v>0</v>
      </c>
      <c r="X28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8</v>
      </c>
      <c r="Y281" s="4">
        <f>Tabel1[[#This Row],[Totale openbare capaciteit]]+Tabel1[[#This Row],[Totale doelgroep capaciteit]]+Tabel1[[#This Row],[Cap - Informeel]]</f>
        <v>0</v>
      </c>
      <c r="Z281" s="30"/>
      <c r="AA281" s="30"/>
      <c r="AB281" s="30"/>
      <c r="AC281" s="30"/>
      <c r="AD281" s="30"/>
      <c r="AE281" s="30"/>
      <c r="AF281" s="30"/>
      <c r="AG281" s="30"/>
      <c r="AH281" s="4">
        <f>SUM(Tabel1[[#This Row],[Bez - Gehandicapten algemeen]:[Bez - Overig gereserveerd]])</f>
        <v>0</v>
      </c>
      <c r="AI281" s="29">
        <v>5</v>
      </c>
      <c r="AJ281" s="35"/>
      <c r="AK281" s="35"/>
      <c r="AL281" s="31"/>
      <c r="AM281" s="22">
        <f>SUM(Tabel1[[#This Row],[Bez - fout, canadees]:[Bez - fout, anders]])</f>
        <v>0</v>
      </c>
      <c r="AN281" s="30"/>
      <c r="AO281" s="30"/>
      <c r="AP281" s="30"/>
      <c r="AQ281" s="30"/>
      <c r="AR281" s="22">
        <f>SUM(Tabel1[[#This Row],[Bez - Obstakel, openbaar]:[Bez - Obstakel, doelgroep]])</f>
        <v>0</v>
      </c>
      <c r="AS281" s="28"/>
      <c r="AT281" s="28"/>
      <c r="AU281" s="1"/>
      <c r="AV281" s="13">
        <f>SUM(Tabel1[[#This Row],[Bez - doelgroep totaal]]+Tabel1[[#This Row],[Bez - Openbaar]]+Tabel1[[#This Row],[Bez - Foutparkeerders]]+Tabel1[[#This Row],[Bez - Obstakels]]+Tabel1[[#This Row],[Bez - Informeel]])</f>
        <v>0</v>
      </c>
      <c r="AW28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81" s="8">
        <f>IF(OR(Tabel1[[#This Row],[Situatie tijdens meetmoment]]="wegwerkzaamheden",Tabel1[[#This Row],[Situatie tijdens meetmoment]]="niet bereikbaar")," ",IFERROR((Tabel1[[#This Row],[Bez - Privaat]])/Tabel1[[#This Row],[Cap - Privaat]],IF( AND((Tabel1[[#This Row],[Bez - Privaat]])&gt;0,Tabel1[[#This Row],[Cap - Privaat]]=0),"  ","   ")))</f>
        <v>0.625</v>
      </c>
      <c r="AY281"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81"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81"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81"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81" s="4"/>
      <c r="BN281"/>
      <c r="BQ281" s="4"/>
      <c r="BR281" s="11"/>
      <c r="BS281" s="1"/>
      <c r="BU281"/>
      <c r="CF281" s="4"/>
    </row>
    <row r="282" spans="1:84" x14ac:dyDescent="0.25">
      <c r="A282" s="1" t="s">
        <v>207</v>
      </c>
      <c r="B282" s="1" t="s">
        <v>305</v>
      </c>
      <c r="C282" s="1" t="s">
        <v>420</v>
      </c>
      <c r="D282" s="1" t="s">
        <v>357</v>
      </c>
      <c r="E282" s="40">
        <v>45521</v>
      </c>
      <c r="F282" s="37" t="s">
        <v>303</v>
      </c>
      <c r="G282" s="4">
        <v>0</v>
      </c>
      <c r="H282" s="4">
        <v>0</v>
      </c>
      <c r="I282" s="4">
        <v>0</v>
      </c>
      <c r="J282" s="4">
        <v>0</v>
      </c>
      <c r="K282" s="4">
        <v>0</v>
      </c>
      <c r="L282" s="4">
        <v>0</v>
      </c>
      <c r="M282" s="4">
        <v>0</v>
      </c>
      <c r="N282" s="4">
        <v>0</v>
      </c>
      <c r="O282" s="4">
        <v>0</v>
      </c>
      <c r="P282" s="4">
        <v>0</v>
      </c>
      <c r="Q282" s="4">
        <v>1</v>
      </c>
      <c r="R282" s="4">
        <v>0</v>
      </c>
      <c r="S282" s="4">
        <v>0</v>
      </c>
      <c r="T282" s="4">
        <v>0</v>
      </c>
      <c r="U282" s="4">
        <v>0</v>
      </c>
      <c r="V282" s="4">
        <v>3</v>
      </c>
      <c r="W282" s="4">
        <v>0</v>
      </c>
      <c r="X28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8</v>
      </c>
      <c r="Y282" s="4">
        <f>Tabel1[[#This Row],[Totale openbare capaciteit]]+Tabel1[[#This Row],[Totale doelgroep capaciteit]]+Tabel1[[#This Row],[Cap - Informeel]]</f>
        <v>0</v>
      </c>
      <c r="Z282" s="30"/>
      <c r="AA282" s="30"/>
      <c r="AB282" s="30"/>
      <c r="AC282" s="30"/>
      <c r="AD282" s="30"/>
      <c r="AE282" s="30"/>
      <c r="AF282" s="30"/>
      <c r="AG282" s="30"/>
      <c r="AH282" s="4">
        <f>SUM(Tabel1[[#This Row],[Bez - Gehandicapten algemeen]:[Bez - Overig gereserveerd]])</f>
        <v>0</v>
      </c>
      <c r="AI282" s="29">
        <v>5</v>
      </c>
      <c r="AJ282" s="35"/>
      <c r="AK282" s="35"/>
      <c r="AL282" s="31"/>
      <c r="AM282" s="22">
        <f>SUM(Tabel1[[#This Row],[Bez - fout, canadees]:[Bez - fout, anders]])</f>
        <v>0</v>
      </c>
      <c r="AN282" s="30"/>
      <c r="AO282" s="30"/>
      <c r="AP282" s="30"/>
      <c r="AQ282" s="30"/>
      <c r="AR282" s="22">
        <f>SUM(Tabel1[[#This Row],[Bez - Obstakel, openbaar]:[Bez - Obstakel, doelgroep]])</f>
        <v>0</v>
      </c>
      <c r="AS282" s="28"/>
      <c r="AT282" s="28"/>
      <c r="AU282" s="1"/>
      <c r="AV282" s="13">
        <f>SUM(Tabel1[[#This Row],[Bez - doelgroep totaal]]+Tabel1[[#This Row],[Bez - Openbaar]]+Tabel1[[#This Row],[Bez - Foutparkeerders]]+Tabel1[[#This Row],[Bez - Obstakels]]+Tabel1[[#This Row],[Bez - Informeel]])</f>
        <v>0</v>
      </c>
      <c r="AW28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82" s="8">
        <f>IF(OR(Tabel1[[#This Row],[Situatie tijdens meetmoment]]="wegwerkzaamheden",Tabel1[[#This Row],[Situatie tijdens meetmoment]]="niet bereikbaar")," ",IFERROR((Tabel1[[#This Row],[Bez - Privaat]])/Tabel1[[#This Row],[Cap - Privaat]],IF( AND((Tabel1[[#This Row],[Bez - Privaat]])&gt;0,Tabel1[[#This Row],[Cap - Privaat]]=0),"  ","   ")))</f>
        <v>0.625</v>
      </c>
      <c r="AY282"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82"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82"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82"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82" s="4"/>
      <c r="BN282"/>
      <c r="BQ282" s="4"/>
      <c r="BR282" s="11"/>
      <c r="BS282" s="1"/>
      <c r="BU282"/>
      <c r="CF282" s="4"/>
    </row>
    <row r="283" spans="1:84" x14ac:dyDescent="0.25">
      <c r="A283" s="1" t="s">
        <v>208</v>
      </c>
      <c r="B283" s="1" t="s">
        <v>305</v>
      </c>
      <c r="C283" s="1" t="s">
        <v>420</v>
      </c>
      <c r="D283" s="1" t="s">
        <v>357</v>
      </c>
      <c r="E283" s="40">
        <v>45518</v>
      </c>
      <c r="F283" s="37" t="s">
        <v>302</v>
      </c>
      <c r="G283" s="4">
        <v>3</v>
      </c>
      <c r="H283" s="4">
        <v>0</v>
      </c>
      <c r="I283" s="4">
        <v>0</v>
      </c>
      <c r="J283" s="4">
        <v>0</v>
      </c>
      <c r="K283" s="4">
        <v>0</v>
      </c>
      <c r="L283" s="4">
        <v>0</v>
      </c>
      <c r="M283" s="4">
        <v>0</v>
      </c>
      <c r="N283" s="4">
        <v>0</v>
      </c>
      <c r="O283" s="4">
        <v>0</v>
      </c>
      <c r="P283" s="4">
        <v>2</v>
      </c>
      <c r="Q283" s="4">
        <v>0</v>
      </c>
      <c r="R283" s="4">
        <v>3</v>
      </c>
      <c r="S283" s="4">
        <v>0</v>
      </c>
      <c r="T283" s="4">
        <v>0</v>
      </c>
      <c r="U283" s="4">
        <v>0</v>
      </c>
      <c r="V283" s="4">
        <v>2</v>
      </c>
      <c r="W283" s="4">
        <v>1</v>
      </c>
      <c r="X28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13</v>
      </c>
      <c r="Y283" s="4">
        <f>Tabel1[[#This Row],[Totale openbare capaciteit]]+Tabel1[[#This Row],[Totale doelgroep capaciteit]]+Tabel1[[#This Row],[Cap - Informeel]]</f>
        <v>3</v>
      </c>
      <c r="Z283" s="29">
        <v>3</v>
      </c>
      <c r="AA283" s="30"/>
      <c r="AB283" s="30"/>
      <c r="AC283" s="30"/>
      <c r="AD283" s="30"/>
      <c r="AE283" s="30"/>
      <c r="AF283" s="30"/>
      <c r="AG283" s="30"/>
      <c r="AH283" s="4">
        <f>SUM(Tabel1[[#This Row],[Bez - Gehandicapten algemeen]:[Bez - Overig gereserveerd]])</f>
        <v>0</v>
      </c>
      <c r="AI283" s="29">
        <v>11</v>
      </c>
      <c r="AJ283" s="35"/>
      <c r="AK283" s="35"/>
      <c r="AL283" s="31"/>
      <c r="AM283" s="22">
        <f>SUM(Tabel1[[#This Row],[Bez - fout, canadees]:[Bez - fout, anders]])</f>
        <v>0</v>
      </c>
      <c r="AN283" s="30"/>
      <c r="AO283" s="30"/>
      <c r="AP283" s="30"/>
      <c r="AQ283" s="30"/>
      <c r="AR283" s="22">
        <f>SUM(Tabel1[[#This Row],[Bez - Obstakel, openbaar]:[Bez - Obstakel, doelgroep]])</f>
        <v>0</v>
      </c>
      <c r="AS283" s="28"/>
      <c r="AT283" s="28"/>
      <c r="AU283" s="1"/>
      <c r="AV283" s="13">
        <f>SUM(Tabel1[[#This Row],[Bez - doelgroep totaal]]+Tabel1[[#This Row],[Bez - Openbaar]]+Tabel1[[#This Row],[Bez - Foutparkeerders]]+Tabel1[[#This Row],[Bez - Obstakels]]+Tabel1[[#This Row],[Bez - Informeel]])</f>
        <v>3</v>
      </c>
      <c r="AW28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83" s="8">
        <f>IF(OR(Tabel1[[#This Row],[Situatie tijdens meetmoment]]="wegwerkzaamheden",Tabel1[[#This Row],[Situatie tijdens meetmoment]]="niet bereikbaar")," ",IFERROR((Tabel1[[#This Row],[Bez - Privaat]])/Tabel1[[#This Row],[Cap - Privaat]],IF( AND((Tabel1[[#This Row],[Bez - Privaat]])&gt;0,Tabel1[[#This Row],[Cap - Privaat]]=0),"  ","   ")))</f>
        <v>0.84615384615384615</v>
      </c>
      <c r="AY28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28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28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283" s="23">
        <f>IF(OR(Tabel1[[#This Row],[Situatie tijdens meetmoment]]="wegwerkzaamheden",Tabel1[[#This Row],[Situatie tijdens meetmoment]]="niet bereikbaar")," ",IFERROR(Tabel1[[#This Row],[Totale bezetting]]/Tabel1[[#This Row],[Totale capaciteit]],IF( AND(Tabel1[[#This Row],[Totale bezetting]]&gt;0,Tabel1[[#This Row],[Totale capaciteit]]=0),"  ","   ")))</f>
        <v>1</v>
      </c>
      <c r="BC283" s="4"/>
      <c r="BN283"/>
      <c r="BQ283" s="4"/>
      <c r="BR283" s="11"/>
      <c r="BS283" s="1"/>
      <c r="BU283"/>
      <c r="CF283" s="4"/>
    </row>
    <row r="284" spans="1:84" x14ac:dyDescent="0.25">
      <c r="A284" s="1" t="s">
        <v>208</v>
      </c>
      <c r="B284" s="1" t="s">
        <v>305</v>
      </c>
      <c r="C284" s="1" t="s">
        <v>420</v>
      </c>
      <c r="D284" s="1" t="s">
        <v>357</v>
      </c>
      <c r="E284" s="40">
        <v>45521</v>
      </c>
      <c r="F284" s="37" t="s">
        <v>303</v>
      </c>
      <c r="G284" s="4">
        <v>3</v>
      </c>
      <c r="H284" s="4">
        <v>0</v>
      </c>
      <c r="I284" s="4">
        <v>0</v>
      </c>
      <c r="J284" s="4">
        <v>0</v>
      </c>
      <c r="K284" s="4">
        <v>0</v>
      </c>
      <c r="L284" s="4">
        <v>0</v>
      </c>
      <c r="M284" s="4">
        <v>0</v>
      </c>
      <c r="N284" s="4">
        <v>0</v>
      </c>
      <c r="O284" s="4">
        <v>0</v>
      </c>
      <c r="P284" s="4">
        <v>2</v>
      </c>
      <c r="Q284" s="4">
        <v>0</v>
      </c>
      <c r="R284" s="4">
        <v>3</v>
      </c>
      <c r="S284" s="4">
        <v>0</v>
      </c>
      <c r="T284" s="4">
        <v>0</v>
      </c>
      <c r="U284" s="4">
        <v>0</v>
      </c>
      <c r="V284" s="4">
        <v>2</v>
      </c>
      <c r="W284" s="4">
        <v>1</v>
      </c>
      <c r="X28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13</v>
      </c>
      <c r="Y284" s="4">
        <f>Tabel1[[#This Row],[Totale openbare capaciteit]]+Tabel1[[#This Row],[Totale doelgroep capaciteit]]+Tabel1[[#This Row],[Cap - Informeel]]</f>
        <v>3</v>
      </c>
      <c r="Z284" s="29">
        <v>2</v>
      </c>
      <c r="AA284" s="30"/>
      <c r="AB284" s="30"/>
      <c r="AC284" s="30"/>
      <c r="AD284" s="30"/>
      <c r="AE284" s="30"/>
      <c r="AF284" s="30"/>
      <c r="AG284" s="30"/>
      <c r="AH284" s="4">
        <f>SUM(Tabel1[[#This Row],[Bez - Gehandicapten algemeen]:[Bez - Overig gereserveerd]])</f>
        <v>0</v>
      </c>
      <c r="AI284" s="29">
        <v>11</v>
      </c>
      <c r="AJ284" s="35"/>
      <c r="AK284" s="35"/>
      <c r="AL284" s="31"/>
      <c r="AM284" s="22">
        <f>SUM(Tabel1[[#This Row],[Bez - fout, canadees]:[Bez - fout, anders]])</f>
        <v>0</v>
      </c>
      <c r="AN284" s="30"/>
      <c r="AO284" s="30"/>
      <c r="AP284" s="30"/>
      <c r="AQ284" s="30"/>
      <c r="AR284" s="22">
        <f>SUM(Tabel1[[#This Row],[Bez - Obstakel, openbaar]:[Bez - Obstakel, doelgroep]])</f>
        <v>0</v>
      </c>
      <c r="AS284" s="28"/>
      <c r="AT284" s="28"/>
      <c r="AU284" s="1"/>
      <c r="AV284" s="13">
        <f>SUM(Tabel1[[#This Row],[Bez - doelgroep totaal]]+Tabel1[[#This Row],[Bez - Openbaar]]+Tabel1[[#This Row],[Bez - Foutparkeerders]]+Tabel1[[#This Row],[Bez - Obstakels]]+Tabel1[[#This Row],[Bez - Informeel]])</f>
        <v>2</v>
      </c>
      <c r="AW28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84" s="8">
        <f>IF(OR(Tabel1[[#This Row],[Situatie tijdens meetmoment]]="wegwerkzaamheden",Tabel1[[#This Row],[Situatie tijdens meetmoment]]="niet bereikbaar")," ",IFERROR((Tabel1[[#This Row],[Bez - Privaat]])/Tabel1[[#This Row],[Cap - Privaat]],IF( AND((Tabel1[[#This Row],[Bez - Privaat]])&gt;0,Tabel1[[#This Row],[Cap - Privaat]]=0),"  ","   ")))</f>
        <v>0.84615384615384615</v>
      </c>
      <c r="AY28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0.66666666666666663</v>
      </c>
      <c r="AZ28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0.66666666666666663</v>
      </c>
      <c r="BA28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0.66666666666666663</v>
      </c>
      <c r="BB284" s="23">
        <f>IF(OR(Tabel1[[#This Row],[Situatie tijdens meetmoment]]="wegwerkzaamheden",Tabel1[[#This Row],[Situatie tijdens meetmoment]]="niet bereikbaar")," ",IFERROR(Tabel1[[#This Row],[Totale bezetting]]/Tabel1[[#This Row],[Totale capaciteit]],IF( AND(Tabel1[[#This Row],[Totale bezetting]]&gt;0,Tabel1[[#This Row],[Totale capaciteit]]=0),"  ","   ")))</f>
        <v>0.66666666666666663</v>
      </c>
      <c r="BC284" s="4"/>
      <c r="BN284"/>
      <c r="BQ284" s="4"/>
      <c r="BR284" s="11"/>
      <c r="BS284" s="1"/>
      <c r="BU284"/>
      <c r="CF284" s="4"/>
    </row>
    <row r="285" spans="1:84" x14ac:dyDescent="0.25">
      <c r="A285" s="1" t="s">
        <v>209</v>
      </c>
      <c r="B285" s="1" t="s">
        <v>305</v>
      </c>
      <c r="C285" s="1" t="s">
        <v>420</v>
      </c>
      <c r="D285" s="1" t="s">
        <v>359</v>
      </c>
      <c r="E285" s="40">
        <v>45518</v>
      </c>
      <c r="F285" s="37" t="s">
        <v>302</v>
      </c>
      <c r="G285" s="4">
        <v>0</v>
      </c>
      <c r="H285" s="4">
        <v>17</v>
      </c>
      <c r="I285" s="4">
        <v>0</v>
      </c>
      <c r="J285" s="4">
        <v>0</v>
      </c>
      <c r="K285" s="4">
        <v>0</v>
      </c>
      <c r="L285" s="4">
        <v>0</v>
      </c>
      <c r="M285" s="4">
        <v>0</v>
      </c>
      <c r="N285" s="4">
        <v>0</v>
      </c>
      <c r="O285" s="4">
        <v>0</v>
      </c>
      <c r="P285" s="4">
        <v>4</v>
      </c>
      <c r="Q285" s="4">
        <v>0</v>
      </c>
      <c r="R285" s="4">
        <v>3</v>
      </c>
      <c r="S285" s="4">
        <v>0</v>
      </c>
      <c r="T285" s="4">
        <v>3</v>
      </c>
      <c r="U285" s="4">
        <v>0</v>
      </c>
      <c r="V285" s="4">
        <v>1</v>
      </c>
      <c r="W285" s="4">
        <v>0</v>
      </c>
      <c r="X28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15</v>
      </c>
      <c r="Y285" s="4">
        <f>Tabel1[[#This Row],[Totale openbare capaciteit]]+Tabel1[[#This Row],[Totale doelgroep capaciteit]]+Tabel1[[#This Row],[Cap - Informeel]]</f>
        <v>17</v>
      </c>
      <c r="Z285" s="30"/>
      <c r="AA285" s="29">
        <v>10</v>
      </c>
      <c r="AB285" s="30"/>
      <c r="AC285" s="30"/>
      <c r="AD285" s="30"/>
      <c r="AE285" s="30"/>
      <c r="AF285" s="30"/>
      <c r="AG285" s="30"/>
      <c r="AH285" s="4">
        <f>SUM(Tabel1[[#This Row],[Bez - Gehandicapten algemeen]:[Bez - Overig gereserveerd]])</f>
        <v>0</v>
      </c>
      <c r="AI285" s="29">
        <v>11</v>
      </c>
      <c r="AJ285" s="35"/>
      <c r="AK285" s="35"/>
      <c r="AL285" s="31"/>
      <c r="AM285" s="22">
        <f>SUM(Tabel1[[#This Row],[Bez - fout, canadees]:[Bez - fout, anders]])</f>
        <v>0</v>
      </c>
      <c r="AN285" s="30"/>
      <c r="AO285" s="30"/>
      <c r="AP285" s="30"/>
      <c r="AQ285" s="30"/>
      <c r="AR285" s="22">
        <f>SUM(Tabel1[[#This Row],[Bez - Obstakel, openbaar]:[Bez - Obstakel, doelgroep]])</f>
        <v>0</v>
      </c>
      <c r="AS285" s="28"/>
      <c r="AT285" s="28"/>
      <c r="AU285" s="1"/>
      <c r="AV285" s="13">
        <f>SUM(Tabel1[[#This Row],[Bez - doelgroep totaal]]+Tabel1[[#This Row],[Bez - Openbaar]]+Tabel1[[#This Row],[Bez - Foutparkeerders]]+Tabel1[[#This Row],[Bez - Obstakels]]+Tabel1[[#This Row],[Bez - Informeel]])</f>
        <v>10</v>
      </c>
      <c r="AW28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85" s="8">
        <f>IF(OR(Tabel1[[#This Row],[Situatie tijdens meetmoment]]="wegwerkzaamheden",Tabel1[[#This Row],[Situatie tijdens meetmoment]]="niet bereikbaar")," ",IFERROR((Tabel1[[#This Row],[Bez - Privaat]])/Tabel1[[#This Row],[Cap - Privaat]],IF( AND((Tabel1[[#This Row],[Bez - Privaat]])&gt;0,Tabel1[[#This Row],[Cap - Privaat]]=0),"  ","   ")))</f>
        <v>0.73333333333333328</v>
      </c>
      <c r="AY285"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85"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85"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85" s="23">
        <f>IF(OR(Tabel1[[#This Row],[Situatie tijdens meetmoment]]="wegwerkzaamheden",Tabel1[[#This Row],[Situatie tijdens meetmoment]]="niet bereikbaar")," ",IFERROR(Tabel1[[#This Row],[Totale bezetting]]/Tabel1[[#This Row],[Totale capaciteit]],IF( AND(Tabel1[[#This Row],[Totale bezetting]]&gt;0,Tabel1[[#This Row],[Totale capaciteit]]=0),"  ","   ")))</f>
        <v>0.58823529411764708</v>
      </c>
      <c r="BC285" s="4"/>
      <c r="BN285"/>
      <c r="BQ285" s="4"/>
      <c r="BR285" s="11"/>
      <c r="BS285" s="1"/>
      <c r="BU285"/>
      <c r="CF285" s="4"/>
    </row>
    <row r="286" spans="1:84" x14ac:dyDescent="0.25">
      <c r="A286" s="1" t="s">
        <v>209</v>
      </c>
      <c r="B286" s="1" t="s">
        <v>305</v>
      </c>
      <c r="C286" s="1" t="s">
        <v>420</v>
      </c>
      <c r="D286" s="1" t="s">
        <v>359</v>
      </c>
      <c r="E286" s="40">
        <v>45521</v>
      </c>
      <c r="F286" s="37" t="s">
        <v>303</v>
      </c>
      <c r="G286" s="4">
        <v>0</v>
      </c>
      <c r="H286" s="4">
        <v>17</v>
      </c>
      <c r="I286" s="4">
        <v>0</v>
      </c>
      <c r="J286" s="4">
        <v>0</v>
      </c>
      <c r="K286" s="4">
        <v>0</v>
      </c>
      <c r="L286" s="4">
        <v>0</v>
      </c>
      <c r="M286" s="4">
        <v>0</v>
      </c>
      <c r="N286" s="4">
        <v>0</v>
      </c>
      <c r="O286" s="4">
        <v>0</v>
      </c>
      <c r="P286" s="4">
        <v>4</v>
      </c>
      <c r="Q286" s="4">
        <v>0</v>
      </c>
      <c r="R286" s="4">
        <v>3</v>
      </c>
      <c r="S286" s="4">
        <v>0</v>
      </c>
      <c r="T286" s="4">
        <v>3</v>
      </c>
      <c r="U286" s="4">
        <v>0</v>
      </c>
      <c r="V286" s="4">
        <v>1</v>
      </c>
      <c r="W286" s="4">
        <v>0</v>
      </c>
      <c r="X28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15</v>
      </c>
      <c r="Y286" s="4">
        <f>Tabel1[[#This Row],[Totale openbare capaciteit]]+Tabel1[[#This Row],[Totale doelgroep capaciteit]]+Tabel1[[#This Row],[Cap - Informeel]]</f>
        <v>17</v>
      </c>
      <c r="Z286" s="29"/>
      <c r="AA286" s="30">
        <v>9</v>
      </c>
      <c r="AB286" s="30"/>
      <c r="AC286" s="30"/>
      <c r="AD286" s="30"/>
      <c r="AE286" s="30"/>
      <c r="AF286" s="30"/>
      <c r="AG286" s="30"/>
      <c r="AH286" s="4">
        <f>SUM(Tabel1[[#This Row],[Bez - Gehandicapten algemeen]:[Bez - Overig gereserveerd]])</f>
        <v>0</v>
      </c>
      <c r="AI286" s="29">
        <v>6</v>
      </c>
      <c r="AJ286" s="35"/>
      <c r="AK286" s="35"/>
      <c r="AL286" s="31"/>
      <c r="AM286" s="22">
        <f>SUM(Tabel1[[#This Row],[Bez - fout, canadees]:[Bez - fout, anders]])</f>
        <v>0</v>
      </c>
      <c r="AN286" s="30"/>
      <c r="AO286" s="30"/>
      <c r="AP286" s="30"/>
      <c r="AQ286" s="30"/>
      <c r="AR286" s="22">
        <f>SUM(Tabel1[[#This Row],[Bez - Obstakel, openbaar]:[Bez - Obstakel, doelgroep]])</f>
        <v>0</v>
      </c>
      <c r="AS286" s="28"/>
      <c r="AT286" s="28"/>
      <c r="AU286" s="1"/>
      <c r="AV286" s="13">
        <f>SUM(Tabel1[[#This Row],[Bez - doelgroep totaal]]+Tabel1[[#This Row],[Bez - Openbaar]]+Tabel1[[#This Row],[Bez - Foutparkeerders]]+Tabel1[[#This Row],[Bez - Obstakels]]+Tabel1[[#This Row],[Bez - Informeel]])</f>
        <v>9</v>
      </c>
      <c r="AW28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86" s="8">
        <f>IF(OR(Tabel1[[#This Row],[Situatie tijdens meetmoment]]="wegwerkzaamheden",Tabel1[[#This Row],[Situatie tijdens meetmoment]]="niet bereikbaar")," ",IFERROR((Tabel1[[#This Row],[Bez - Privaat]])/Tabel1[[#This Row],[Cap - Privaat]],IF( AND((Tabel1[[#This Row],[Bez - Privaat]])&gt;0,Tabel1[[#This Row],[Cap - Privaat]]=0),"  ","   ")))</f>
        <v>0.4</v>
      </c>
      <c r="AY286"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86"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86"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86" s="23">
        <f>IF(OR(Tabel1[[#This Row],[Situatie tijdens meetmoment]]="wegwerkzaamheden",Tabel1[[#This Row],[Situatie tijdens meetmoment]]="niet bereikbaar")," ",IFERROR(Tabel1[[#This Row],[Totale bezetting]]/Tabel1[[#This Row],[Totale capaciteit]],IF( AND(Tabel1[[#This Row],[Totale bezetting]]&gt;0,Tabel1[[#This Row],[Totale capaciteit]]=0),"  ","   ")))</f>
        <v>0.52941176470588236</v>
      </c>
      <c r="BC286" s="4"/>
      <c r="BN286"/>
      <c r="BQ286" s="4"/>
      <c r="BR286" s="11"/>
      <c r="BS286" s="1"/>
      <c r="BU286"/>
      <c r="CF286" s="4"/>
    </row>
    <row r="287" spans="1:84" x14ac:dyDescent="0.25">
      <c r="A287" s="1" t="s">
        <v>210</v>
      </c>
      <c r="B287" s="1" t="s">
        <v>305</v>
      </c>
      <c r="C287" s="1" t="s">
        <v>420</v>
      </c>
      <c r="D287" s="1" t="s">
        <v>352</v>
      </c>
      <c r="E287" s="40">
        <v>45518</v>
      </c>
      <c r="F287" s="37" t="s">
        <v>302</v>
      </c>
      <c r="G287" s="4">
        <v>7</v>
      </c>
      <c r="H287" s="4">
        <v>0</v>
      </c>
      <c r="I287" s="4">
        <v>0</v>
      </c>
      <c r="J287" s="4">
        <v>0</v>
      </c>
      <c r="K287" s="4">
        <v>0</v>
      </c>
      <c r="L287" s="4">
        <v>0</v>
      </c>
      <c r="M287" s="4">
        <v>0</v>
      </c>
      <c r="N287" s="4">
        <v>0</v>
      </c>
      <c r="O287" s="4">
        <v>0</v>
      </c>
      <c r="P287" s="4">
        <v>0</v>
      </c>
      <c r="Q287" s="4">
        <v>0</v>
      </c>
      <c r="R287" s="4">
        <v>0</v>
      </c>
      <c r="S287" s="4">
        <v>0</v>
      </c>
      <c r="T287" s="4">
        <v>0</v>
      </c>
      <c r="U287" s="4">
        <v>0</v>
      </c>
      <c r="V287" s="4">
        <v>0</v>
      </c>
      <c r="W287" s="4">
        <v>0</v>
      </c>
      <c r="X28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87" s="4">
        <f>Tabel1[[#This Row],[Totale openbare capaciteit]]+Tabel1[[#This Row],[Totale doelgroep capaciteit]]+Tabel1[[#This Row],[Cap - Informeel]]</f>
        <v>7</v>
      </c>
      <c r="Z287" s="29">
        <v>5</v>
      </c>
      <c r="AA287" s="30"/>
      <c r="AB287" s="30"/>
      <c r="AC287" s="30"/>
      <c r="AD287" s="30"/>
      <c r="AE287" s="30"/>
      <c r="AF287" s="30"/>
      <c r="AG287" s="30"/>
      <c r="AH287" s="4">
        <f>SUM(Tabel1[[#This Row],[Bez - Gehandicapten algemeen]:[Bez - Overig gereserveerd]])</f>
        <v>0</v>
      </c>
      <c r="AI287" s="30"/>
      <c r="AJ287" s="35"/>
      <c r="AK287" s="35"/>
      <c r="AL287" s="31"/>
      <c r="AM287" s="22">
        <f>SUM(Tabel1[[#This Row],[Bez - fout, canadees]:[Bez - fout, anders]])</f>
        <v>0</v>
      </c>
      <c r="AN287" s="30"/>
      <c r="AO287" s="30"/>
      <c r="AP287" s="30"/>
      <c r="AQ287" s="30"/>
      <c r="AR287" s="22">
        <f>SUM(Tabel1[[#This Row],[Bez - Obstakel, openbaar]:[Bez - Obstakel, doelgroep]])</f>
        <v>0</v>
      </c>
      <c r="AS287" s="28"/>
      <c r="AT287" s="28"/>
      <c r="AU287" s="1"/>
      <c r="AV287" s="13">
        <f>SUM(Tabel1[[#This Row],[Bez - doelgroep totaal]]+Tabel1[[#This Row],[Bez - Openbaar]]+Tabel1[[#This Row],[Bez - Foutparkeerders]]+Tabel1[[#This Row],[Bez - Obstakels]]+Tabel1[[#This Row],[Bez - Informeel]])</f>
        <v>5</v>
      </c>
      <c r="AW28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87"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8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0.7142857142857143</v>
      </c>
      <c r="AZ28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0.7142857142857143</v>
      </c>
      <c r="BA28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0.7142857142857143</v>
      </c>
      <c r="BB287" s="23">
        <f>IF(OR(Tabel1[[#This Row],[Situatie tijdens meetmoment]]="wegwerkzaamheden",Tabel1[[#This Row],[Situatie tijdens meetmoment]]="niet bereikbaar")," ",IFERROR(Tabel1[[#This Row],[Totale bezetting]]/Tabel1[[#This Row],[Totale capaciteit]],IF( AND(Tabel1[[#This Row],[Totale bezetting]]&gt;0,Tabel1[[#This Row],[Totale capaciteit]]=0),"  ","   ")))</f>
        <v>0.7142857142857143</v>
      </c>
      <c r="BC287" s="4"/>
      <c r="BN287"/>
      <c r="BQ287" s="4"/>
      <c r="BR287" s="11"/>
      <c r="BS287" s="1"/>
      <c r="BU287"/>
      <c r="CF287" s="4"/>
    </row>
    <row r="288" spans="1:84" x14ac:dyDescent="0.25">
      <c r="A288" s="1" t="s">
        <v>210</v>
      </c>
      <c r="B288" s="1" t="s">
        <v>305</v>
      </c>
      <c r="C288" s="1" t="s">
        <v>420</v>
      </c>
      <c r="D288" s="1" t="s">
        <v>352</v>
      </c>
      <c r="E288" s="40">
        <v>45521</v>
      </c>
      <c r="F288" s="37" t="s">
        <v>303</v>
      </c>
      <c r="G288" s="4">
        <v>7</v>
      </c>
      <c r="H288" s="4">
        <v>0</v>
      </c>
      <c r="I288" s="4">
        <v>0</v>
      </c>
      <c r="J288" s="4">
        <v>0</v>
      </c>
      <c r="K288" s="4">
        <v>0</v>
      </c>
      <c r="L288" s="4">
        <v>0</v>
      </c>
      <c r="M288" s="4">
        <v>0</v>
      </c>
      <c r="N288" s="4">
        <v>0</v>
      </c>
      <c r="O288" s="4">
        <v>0</v>
      </c>
      <c r="P288" s="4">
        <v>0</v>
      </c>
      <c r="Q288" s="4">
        <v>0</v>
      </c>
      <c r="R288" s="4">
        <v>0</v>
      </c>
      <c r="S288" s="4">
        <v>0</v>
      </c>
      <c r="T288" s="4">
        <v>0</v>
      </c>
      <c r="U288" s="4">
        <v>0</v>
      </c>
      <c r="V288" s="4">
        <v>0</v>
      </c>
      <c r="W288" s="4">
        <v>0</v>
      </c>
      <c r="X28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88" s="4">
        <f>Tabel1[[#This Row],[Totale openbare capaciteit]]+Tabel1[[#This Row],[Totale doelgroep capaciteit]]+Tabel1[[#This Row],[Cap - Informeel]]</f>
        <v>7</v>
      </c>
      <c r="Z288" s="29">
        <v>6</v>
      </c>
      <c r="AA288" s="30"/>
      <c r="AB288" s="30"/>
      <c r="AC288" s="30"/>
      <c r="AD288" s="30"/>
      <c r="AE288" s="30"/>
      <c r="AF288" s="30"/>
      <c r="AG288" s="30"/>
      <c r="AH288" s="4">
        <f>SUM(Tabel1[[#This Row],[Bez - Gehandicapten algemeen]:[Bez - Overig gereserveerd]])</f>
        <v>0</v>
      </c>
      <c r="AI288" s="30"/>
      <c r="AJ288" s="35"/>
      <c r="AK288" s="35"/>
      <c r="AL288" s="31"/>
      <c r="AM288" s="22">
        <f>SUM(Tabel1[[#This Row],[Bez - fout, canadees]:[Bez - fout, anders]])</f>
        <v>0</v>
      </c>
      <c r="AN288" s="30"/>
      <c r="AO288" s="30"/>
      <c r="AP288" s="30"/>
      <c r="AQ288" s="30"/>
      <c r="AR288" s="22">
        <f>SUM(Tabel1[[#This Row],[Bez - Obstakel, openbaar]:[Bez - Obstakel, doelgroep]])</f>
        <v>0</v>
      </c>
      <c r="AS288" s="28"/>
      <c r="AT288" s="28"/>
      <c r="AU288" s="1"/>
      <c r="AV288" s="13">
        <f>SUM(Tabel1[[#This Row],[Bez - doelgroep totaal]]+Tabel1[[#This Row],[Bez - Openbaar]]+Tabel1[[#This Row],[Bez - Foutparkeerders]]+Tabel1[[#This Row],[Bez - Obstakels]]+Tabel1[[#This Row],[Bez - Informeel]])</f>
        <v>6</v>
      </c>
      <c r="AW28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88"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8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0.8571428571428571</v>
      </c>
      <c r="AZ28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0.8571428571428571</v>
      </c>
      <c r="BA28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0.8571428571428571</v>
      </c>
      <c r="BB288" s="23">
        <f>IF(OR(Tabel1[[#This Row],[Situatie tijdens meetmoment]]="wegwerkzaamheden",Tabel1[[#This Row],[Situatie tijdens meetmoment]]="niet bereikbaar")," ",IFERROR(Tabel1[[#This Row],[Totale bezetting]]/Tabel1[[#This Row],[Totale capaciteit]],IF( AND(Tabel1[[#This Row],[Totale bezetting]]&gt;0,Tabel1[[#This Row],[Totale capaciteit]]=0),"  ","   ")))</f>
        <v>0.8571428571428571</v>
      </c>
      <c r="BC288" s="4"/>
      <c r="BN288"/>
      <c r="BQ288" s="4"/>
      <c r="BR288" s="11"/>
      <c r="BS288" s="1"/>
      <c r="BU288"/>
      <c r="CF288" s="4"/>
    </row>
    <row r="289" spans="1:84" x14ac:dyDescent="0.25">
      <c r="A289" s="1" t="s">
        <v>211</v>
      </c>
      <c r="B289" s="1" t="s">
        <v>305</v>
      </c>
      <c r="C289" s="1" t="s">
        <v>420</v>
      </c>
      <c r="D289" s="1" t="s">
        <v>360</v>
      </c>
      <c r="E289" s="40">
        <v>45518</v>
      </c>
      <c r="F289" s="37" t="s">
        <v>302</v>
      </c>
      <c r="G289" s="4">
        <v>9</v>
      </c>
      <c r="H289" s="4">
        <v>0</v>
      </c>
      <c r="I289" s="4">
        <v>0</v>
      </c>
      <c r="J289" s="4">
        <v>0</v>
      </c>
      <c r="K289" s="4">
        <v>0</v>
      </c>
      <c r="L289" s="4">
        <v>0</v>
      </c>
      <c r="M289" s="4">
        <v>0</v>
      </c>
      <c r="N289" s="4">
        <v>0</v>
      </c>
      <c r="O289" s="4">
        <v>0</v>
      </c>
      <c r="P289" s="4">
        <v>2</v>
      </c>
      <c r="Q289" s="4">
        <v>0</v>
      </c>
      <c r="R289" s="4">
        <v>1</v>
      </c>
      <c r="S289" s="4">
        <v>0</v>
      </c>
      <c r="T289" s="4">
        <v>2</v>
      </c>
      <c r="U289" s="4">
        <v>0</v>
      </c>
      <c r="V289" s="4">
        <v>2</v>
      </c>
      <c r="W289" s="4">
        <v>0</v>
      </c>
      <c r="X28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11</v>
      </c>
      <c r="Y289" s="4">
        <f>Tabel1[[#This Row],[Totale openbare capaciteit]]+Tabel1[[#This Row],[Totale doelgroep capaciteit]]+Tabel1[[#This Row],[Cap - Informeel]]</f>
        <v>9</v>
      </c>
      <c r="Z289" s="29">
        <v>6</v>
      </c>
      <c r="AA289" s="30"/>
      <c r="AB289" s="30"/>
      <c r="AC289" s="30"/>
      <c r="AD289" s="30"/>
      <c r="AE289" s="30"/>
      <c r="AF289" s="30"/>
      <c r="AG289" s="30"/>
      <c r="AH289" s="4">
        <f>SUM(Tabel1[[#This Row],[Bez - Gehandicapten algemeen]:[Bez - Overig gereserveerd]])</f>
        <v>0</v>
      </c>
      <c r="AI289" s="29">
        <v>3</v>
      </c>
      <c r="AJ289" s="35"/>
      <c r="AK289" s="35"/>
      <c r="AL289" s="31"/>
      <c r="AM289" s="22">
        <f>SUM(Tabel1[[#This Row],[Bez - fout, canadees]:[Bez - fout, anders]])</f>
        <v>0</v>
      </c>
      <c r="AN289" s="30"/>
      <c r="AO289" s="30"/>
      <c r="AP289" s="30"/>
      <c r="AQ289" s="30"/>
      <c r="AR289" s="22">
        <f>SUM(Tabel1[[#This Row],[Bez - Obstakel, openbaar]:[Bez - Obstakel, doelgroep]])</f>
        <v>0</v>
      </c>
      <c r="AS289" s="28"/>
      <c r="AT289" s="28"/>
      <c r="AU289" s="1"/>
      <c r="AV289" s="13">
        <f>SUM(Tabel1[[#This Row],[Bez - doelgroep totaal]]+Tabel1[[#This Row],[Bez - Openbaar]]+Tabel1[[#This Row],[Bez - Foutparkeerders]]+Tabel1[[#This Row],[Bez - Obstakels]]+Tabel1[[#This Row],[Bez - Informeel]])</f>
        <v>6</v>
      </c>
      <c r="AW28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89" s="8">
        <f>IF(OR(Tabel1[[#This Row],[Situatie tijdens meetmoment]]="wegwerkzaamheden",Tabel1[[#This Row],[Situatie tijdens meetmoment]]="niet bereikbaar")," ",IFERROR((Tabel1[[#This Row],[Bez - Privaat]])/Tabel1[[#This Row],[Cap - Privaat]],IF( AND((Tabel1[[#This Row],[Bez - Privaat]])&gt;0,Tabel1[[#This Row],[Cap - Privaat]]=0),"  ","   ")))</f>
        <v>0.27272727272727271</v>
      </c>
      <c r="AY28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0.66666666666666663</v>
      </c>
      <c r="AZ28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0.66666666666666663</v>
      </c>
      <c r="BA28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0.66666666666666663</v>
      </c>
      <c r="BB289" s="23">
        <f>IF(OR(Tabel1[[#This Row],[Situatie tijdens meetmoment]]="wegwerkzaamheden",Tabel1[[#This Row],[Situatie tijdens meetmoment]]="niet bereikbaar")," ",IFERROR(Tabel1[[#This Row],[Totale bezetting]]/Tabel1[[#This Row],[Totale capaciteit]],IF( AND(Tabel1[[#This Row],[Totale bezetting]]&gt;0,Tabel1[[#This Row],[Totale capaciteit]]=0),"  ","   ")))</f>
        <v>0.66666666666666663</v>
      </c>
      <c r="BC289" s="4"/>
      <c r="BN289"/>
      <c r="BQ289" s="4"/>
      <c r="BR289" s="11"/>
      <c r="BS289" s="1"/>
      <c r="BU289"/>
      <c r="CF289" s="4"/>
    </row>
    <row r="290" spans="1:84" x14ac:dyDescent="0.25">
      <c r="A290" s="1" t="s">
        <v>211</v>
      </c>
      <c r="B290" s="1" t="s">
        <v>305</v>
      </c>
      <c r="C290" s="1" t="s">
        <v>420</v>
      </c>
      <c r="D290" s="1" t="s">
        <v>360</v>
      </c>
      <c r="E290" s="40">
        <v>45521</v>
      </c>
      <c r="F290" s="37" t="s">
        <v>303</v>
      </c>
      <c r="G290" s="4">
        <v>9</v>
      </c>
      <c r="H290" s="4">
        <v>0</v>
      </c>
      <c r="I290" s="4">
        <v>0</v>
      </c>
      <c r="J290" s="4">
        <v>0</v>
      </c>
      <c r="K290" s="4">
        <v>0</v>
      </c>
      <c r="L290" s="4">
        <v>0</v>
      </c>
      <c r="M290" s="4">
        <v>0</v>
      </c>
      <c r="N290" s="4">
        <v>0</v>
      </c>
      <c r="O290" s="4">
        <v>0</v>
      </c>
      <c r="P290" s="4">
        <v>2</v>
      </c>
      <c r="Q290" s="4">
        <v>0</v>
      </c>
      <c r="R290" s="4">
        <v>1</v>
      </c>
      <c r="S290" s="4">
        <v>0</v>
      </c>
      <c r="T290" s="4">
        <v>2</v>
      </c>
      <c r="U290" s="4">
        <v>0</v>
      </c>
      <c r="V290" s="4">
        <v>2</v>
      </c>
      <c r="W290" s="4">
        <v>0</v>
      </c>
      <c r="X29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11</v>
      </c>
      <c r="Y290" s="4">
        <f>Tabel1[[#This Row],[Totale openbare capaciteit]]+Tabel1[[#This Row],[Totale doelgroep capaciteit]]+Tabel1[[#This Row],[Cap - Informeel]]</f>
        <v>9</v>
      </c>
      <c r="Z290" s="29">
        <v>5</v>
      </c>
      <c r="AA290" s="30"/>
      <c r="AB290" s="30"/>
      <c r="AC290" s="30"/>
      <c r="AD290" s="30"/>
      <c r="AE290" s="30"/>
      <c r="AF290" s="30"/>
      <c r="AG290" s="30"/>
      <c r="AH290" s="4">
        <f>SUM(Tabel1[[#This Row],[Bez - Gehandicapten algemeen]:[Bez - Overig gereserveerd]])</f>
        <v>0</v>
      </c>
      <c r="AI290" s="29">
        <v>3</v>
      </c>
      <c r="AJ290" s="35"/>
      <c r="AK290" s="35"/>
      <c r="AL290" s="31"/>
      <c r="AM290" s="22">
        <f>SUM(Tabel1[[#This Row],[Bez - fout, canadees]:[Bez - fout, anders]])</f>
        <v>0</v>
      </c>
      <c r="AN290" s="30"/>
      <c r="AO290" s="30"/>
      <c r="AP290" s="30"/>
      <c r="AQ290" s="30"/>
      <c r="AR290" s="22">
        <f>SUM(Tabel1[[#This Row],[Bez - Obstakel, openbaar]:[Bez - Obstakel, doelgroep]])</f>
        <v>0</v>
      </c>
      <c r="AS290" s="28"/>
      <c r="AT290" s="28"/>
      <c r="AU290" s="1"/>
      <c r="AV290" s="13">
        <f>SUM(Tabel1[[#This Row],[Bez - doelgroep totaal]]+Tabel1[[#This Row],[Bez - Openbaar]]+Tabel1[[#This Row],[Bez - Foutparkeerders]]+Tabel1[[#This Row],[Bez - Obstakels]]+Tabel1[[#This Row],[Bez - Informeel]])</f>
        <v>5</v>
      </c>
      <c r="AW29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90" s="8">
        <f>IF(OR(Tabel1[[#This Row],[Situatie tijdens meetmoment]]="wegwerkzaamheden",Tabel1[[#This Row],[Situatie tijdens meetmoment]]="niet bereikbaar")," ",IFERROR((Tabel1[[#This Row],[Bez - Privaat]])/Tabel1[[#This Row],[Cap - Privaat]],IF( AND((Tabel1[[#This Row],[Bez - Privaat]])&gt;0,Tabel1[[#This Row],[Cap - Privaat]]=0),"  ","   ")))</f>
        <v>0.27272727272727271</v>
      </c>
      <c r="AY29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0.55555555555555558</v>
      </c>
      <c r="AZ29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0.55555555555555558</v>
      </c>
      <c r="BA29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0.55555555555555558</v>
      </c>
      <c r="BB290" s="23">
        <f>IF(OR(Tabel1[[#This Row],[Situatie tijdens meetmoment]]="wegwerkzaamheden",Tabel1[[#This Row],[Situatie tijdens meetmoment]]="niet bereikbaar")," ",IFERROR(Tabel1[[#This Row],[Totale bezetting]]/Tabel1[[#This Row],[Totale capaciteit]],IF( AND(Tabel1[[#This Row],[Totale bezetting]]&gt;0,Tabel1[[#This Row],[Totale capaciteit]]=0),"  ","   ")))</f>
        <v>0.55555555555555558</v>
      </c>
      <c r="BC290" s="4"/>
      <c r="BN290"/>
      <c r="BQ290" s="4"/>
      <c r="BR290" s="11"/>
      <c r="BS290" s="1"/>
      <c r="BU290"/>
      <c r="CF290" s="4"/>
    </row>
    <row r="291" spans="1:84" x14ac:dyDescent="0.25">
      <c r="A291" s="1" t="s">
        <v>212</v>
      </c>
      <c r="B291" s="1" t="s">
        <v>305</v>
      </c>
      <c r="C291" s="1" t="s">
        <v>420</v>
      </c>
      <c r="D291" s="1" t="s">
        <v>336</v>
      </c>
      <c r="E291" s="40">
        <v>45521</v>
      </c>
      <c r="F291" s="37" t="s">
        <v>303</v>
      </c>
      <c r="G291" s="4">
        <v>0</v>
      </c>
      <c r="H291" s="4">
        <v>1</v>
      </c>
      <c r="I291" s="4">
        <v>0</v>
      </c>
      <c r="J291" s="4">
        <v>0</v>
      </c>
      <c r="K291" s="4">
        <v>0</v>
      </c>
      <c r="L291" s="4">
        <v>0</v>
      </c>
      <c r="M291" s="4">
        <v>0</v>
      </c>
      <c r="N291" s="4">
        <v>0</v>
      </c>
      <c r="O291" s="4">
        <v>0</v>
      </c>
      <c r="P291" s="4">
        <v>3</v>
      </c>
      <c r="Q291" s="4">
        <v>0</v>
      </c>
      <c r="R291" s="4">
        <v>1</v>
      </c>
      <c r="S291" s="4">
        <v>0</v>
      </c>
      <c r="T291" s="4">
        <v>0</v>
      </c>
      <c r="U291" s="4">
        <v>0</v>
      </c>
      <c r="V291" s="4">
        <v>0</v>
      </c>
      <c r="W291" s="4">
        <v>0</v>
      </c>
      <c r="X29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291" s="4">
        <f>Tabel1[[#This Row],[Totale openbare capaciteit]]+Tabel1[[#This Row],[Totale doelgroep capaciteit]]+Tabel1[[#This Row],[Cap - Informeel]]</f>
        <v>1</v>
      </c>
      <c r="Z291" s="29"/>
      <c r="AA291" s="30"/>
      <c r="AB291" s="30"/>
      <c r="AC291" s="30"/>
      <c r="AD291" s="30"/>
      <c r="AE291" s="30"/>
      <c r="AF291" s="30"/>
      <c r="AG291" s="30"/>
      <c r="AH291" s="4">
        <f>SUM(Tabel1[[#This Row],[Bez - Gehandicapten algemeen]:[Bez - Overig gereserveerd]])</f>
        <v>0</v>
      </c>
      <c r="AI291" s="29">
        <v>3</v>
      </c>
      <c r="AJ291" s="35"/>
      <c r="AK291" s="35">
        <v>2</v>
      </c>
      <c r="AL291" s="31" t="s">
        <v>393</v>
      </c>
      <c r="AM291" s="22">
        <f>SUM(Tabel1[[#This Row],[Bez - fout, canadees]:[Bez - fout, anders]])</f>
        <v>2</v>
      </c>
      <c r="AN291" s="30"/>
      <c r="AO291" s="30"/>
      <c r="AP291" s="30"/>
      <c r="AQ291" s="30"/>
      <c r="AR291" s="22">
        <f>SUM(Tabel1[[#This Row],[Bez - Obstakel, openbaar]:[Bez - Obstakel, doelgroep]])</f>
        <v>0</v>
      </c>
      <c r="AS291" s="28"/>
      <c r="AT291" s="28"/>
      <c r="AU291" s="1" t="s">
        <v>401</v>
      </c>
      <c r="AV291" s="13">
        <f>SUM(Tabel1[[#This Row],[Bez - doelgroep totaal]]+Tabel1[[#This Row],[Bez - Openbaar]]+Tabel1[[#This Row],[Bez - Foutparkeerders]]+Tabel1[[#This Row],[Bez - Obstakels]]+Tabel1[[#This Row],[Bez - Informeel]])</f>
        <v>2</v>
      </c>
      <c r="AW29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91" s="8">
        <f>IF(OR(Tabel1[[#This Row],[Situatie tijdens meetmoment]]="wegwerkzaamheden",Tabel1[[#This Row],[Situatie tijdens meetmoment]]="niet bereikbaar")," ",IFERROR((Tabel1[[#This Row],[Bez - Privaat]])/Tabel1[[#This Row],[Cap - Privaat]],IF( AND((Tabel1[[#This Row],[Bez - Privaat]])&gt;0,Tabel1[[#This Row],[Cap - Privaat]]=0),"  ","   ")))</f>
        <v>0.75</v>
      </c>
      <c r="AY291"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91"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91"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91" s="23">
        <f>IF(OR(Tabel1[[#This Row],[Situatie tijdens meetmoment]]="wegwerkzaamheden",Tabel1[[#This Row],[Situatie tijdens meetmoment]]="niet bereikbaar")," ",IFERROR(Tabel1[[#This Row],[Totale bezetting]]/Tabel1[[#This Row],[Totale capaciteit]],IF( AND(Tabel1[[#This Row],[Totale bezetting]]&gt;0,Tabel1[[#This Row],[Totale capaciteit]]=0),"  ","   ")))</f>
        <v>2</v>
      </c>
      <c r="BC291" s="4"/>
      <c r="BN291"/>
      <c r="BQ291" s="4"/>
      <c r="BR291" s="11"/>
      <c r="BS291" s="1"/>
      <c r="BU291"/>
      <c r="CF291" s="4"/>
    </row>
    <row r="292" spans="1:84" x14ac:dyDescent="0.25">
      <c r="A292" s="1" t="s">
        <v>212</v>
      </c>
      <c r="B292" s="1" t="s">
        <v>305</v>
      </c>
      <c r="C292" s="1" t="s">
        <v>420</v>
      </c>
      <c r="D292" s="1" t="s">
        <v>336</v>
      </c>
      <c r="E292" s="40">
        <v>45518</v>
      </c>
      <c r="F292" s="37" t="s">
        <v>302</v>
      </c>
      <c r="G292" s="4">
        <v>0</v>
      </c>
      <c r="H292" s="4">
        <v>1</v>
      </c>
      <c r="I292" s="4">
        <v>0</v>
      </c>
      <c r="J292" s="4">
        <v>0</v>
      </c>
      <c r="K292" s="4">
        <v>0</v>
      </c>
      <c r="L292" s="4">
        <v>0</v>
      </c>
      <c r="M292" s="4">
        <v>0</v>
      </c>
      <c r="N292" s="4">
        <v>0</v>
      </c>
      <c r="O292" s="4">
        <v>0</v>
      </c>
      <c r="P292" s="4">
        <v>3</v>
      </c>
      <c r="Q292" s="4">
        <v>0</v>
      </c>
      <c r="R292" s="4">
        <v>1</v>
      </c>
      <c r="S292" s="4">
        <v>0</v>
      </c>
      <c r="T292" s="4">
        <v>0</v>
      </c>
      <c r="U292" s="4">
        <v>0</v>
      </c>
      <c r="V292" s="4">
        <v>0</v>
      </c>
      <c r="W292" s="4">
        <v>0</v>
      </c>
      <c r="X29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292" s="4">
        <f>Tabel1[[#This Row],[Totale openbare capaciteit]]+Tabel1[[#This Row],[Totale doelgroep capaciteit]]+Tabel1[[#This Row],[Cap - Informeel]]</f>
        <v>1</v>
      </c>
      <c r="Z292" s="30"/>
      <c r="AA292" s="29"/>
      <c r="AB292" s="30"/>
      <c r="AC292" s="30"/>
      <c r="AD292" s="30"/>
      <c r="AE292" s="30"/>
      <c r="AF292" s="30"/>
      <c r="AG292" s="30"/>
      <c r="AH292" s="4">
        <f>SUM(Tabel1[[#This Row],[Bez - Gehandicapten algemeen]:[Bez - Overig gereserveerd]])</f>
        <v>0</v>
      </c>
      <c r="AI292" s="29">
        <v>2</v>
      </c>
      <c r="AJ292" s="35"/>
      <c r="AK292" s="35">
        <v>3</v>
      </c>
      <c r="AL292" s="31" t="s">
        <v>393</v>
      </c>
      <c r="AM292" s="22">
        <f>SUM(Tabel1[[#This Row],[Bez - fout, canadees]:[Bez - fout, anders]])</f>
        <v>3</v>
      </c>
      <c r="AN292" s="30"/>
      <c r="AO292" s="30"/>
      <c r="AP292" s="30"/>
      <c r="AQ292" s="30"/>
      <c r="AR292" s="22">
        <f>SUM(Tabel1[[#This Row],[Bez - Obstakel, openbaar]:[Bez - Obstakel, doelgroep]])</f>
        <v>0</v>
      </c>
      <c r="AS292" s="28"/>
      <c r="AT292" s="28"/>
      <c r="AU292" s="1" t="s">
        <v>401</v>
      </c>
      <c r="AV292" s="13">
        <f>SUM(Tabel1[[#This Row],[Bez - doelgroep totaal]]+Tabel1[[#This Row],[Bez - Openbaar]]+Tabel1[[#This Row],[Bez - Foutparkeerders]]+Tabel1[[#This Row],[Bez - Obstakels]]+Tabel1[[#This Row],[Bez - Informeel]])</f>
        <v>3</v>
      </c>
      <c r="AW29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92" s="8">
        <f>IF(OR(Tabel1[[#This Row],[Situatie tijdens meetmoment]]="wegwerkzaamheden",Tabel1[[#This Row],[Situatie tijdens meetmoment]]="niet bereikbaar")," ",IFERROR((Tabel1[[#This Row],[Bez - Privaat]])/Tabel1[[#This Row],[Cap - Privaat]],IF( AND((Tabel1[[#This Row],[Bez - Privaat]])&gt;0,Tabel1[[#This Row],[Cap - Privaat]]=0),"  ","   ")))</f>
        <v>0.5</v>
      </c>
      <c r="AY292"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92"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92"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92" s="23">
        <f>IF(OR(Tabel1[[#This Row],[Situatie tijdens meetmoment]]="wegwerkzaamheden",Tabel1[[#This Row],[Situatie tijdens meetmoment]]="niet bereikbaar")," ",IFERROR(Tabel1[[#This Row],[Totale bezetting]]/Tabel1[[#This Row],[Totale capaciteit]],IF( AND(Tabel1[[#This Row],[Totale bezetting]]&gt;0,Tabel1[[#This Row],[Totale capaciteit]]=0),"  ","   ")))</f>
        <v>3</v>
      </c>
      <c r="BC292" s="4"/>
      <c r="BN292"/>
      <c r="BQ292" s="4"/>
      <c r="BR292" s="11"/>
      <c r="BS292" s="1"/>
      <c r="BU292"/>
      <c r="CF292" s="4"/>
    </row>
    <row r="293" spans="1:84" x14ac:dyDescent="0.25">
      <c r="A293" s="1" t="s">
        <v>213</v>
      </c>
      <c r="B293" s="1" t="s">
        <v>305</v>
      </c>
      <c r="C293" s="1" t="s">
        <v>420</v>
      </c>
      <c r="D293" s="1" t="s">
        <v>359</v>
      </c>
      <c r="E293" s="40">
        <v>45518</v>
      </c>
      <c r="F293" s="37" t="s">
        <v>302</v>
      </c>
      <c r="G293" s="4">
        <v>7</v>
      </c>
      <c r="H293" s="4">
        <v>0</v>
      </c>
      <c r="I293" s="4">
        <v>0</v>
      </c>
      <c r="J293" s="4">
        <v>0</v>
      </c>
      <c r="K293" s="4">
        <v>0</v>
      </c>
      <c r="L293" s="4">
        <v>0</v>
      </c>
      <c r="M293" s="4">
        <v>0</v>
      </c>
      <c r="N293" s="4">
        <v>0</v>
      </c>
      <c r="O293" s="4">
        <v>0</v>
      </c>
      <c r="P293" s="4">
        <v>0</v>
      </c>
      <c r="Q293" s="4">
        <v>0</v>
      </c>
      <c r="R293" s="4">
        <v>0</v>
      </c>
      <c r="S293" s="4">
        <v>0</v>
      </c>
      <c r="T293" s="4">
        <v>0</v>
      </c>
      <c r="U293" s="4">
        <v>0</v>
      </c>
      <c r="V293" s="4">
        <v>0</v>
      </c>
      <c r="W293" s="4">
        <v>0</v>
      </c>
      <c r="X29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93" s="4">
        <f>Tabel1[[#This Row],[Totale openbare capaciteit]]+Tabel1[[#This Row],[Totale doelgroep capaciteit]]+Tabel1[[#This Row],[Cap - Informeel]]</f>
        <v>7</v>
      </c>
      <c r="Z293" s="29">
        <v>3</v>
      </c>
      <c r="AA293" s="30"/>
      <c r="AB293" s="30"/>
      <c r="AC293" s="30"/>
      <c r="AD293" s="30"/>
      <c r="AE293" s="30"/>
      <c r="AF293" s="30"/>
      <c r="AG293" s="30"/>
      <c r="AH293" s="4">
        <f>SUM(Tabel1[[#This Row],[Bez - Gehandicapten algemeen]:[Bez - Overig gereserveerd]])</f>
        <v>0</v>
      </c>
      <c r="AI293" s="30"/>
      <c r="AJ293" s="35"/>
      <c r="AK293" s="35"/>
      <c r="AL293" s="31"/>
      <c r="AM293" s="22">
        <f>SUM(Tabel1[[#This Row],[Bez - fout, canadees]:[Bez - fout, anders]])</f>
        <v>0</v>
      </c>
      <c r="AN293" s="30"/>
      <c r="AO293" s="30"/>
      <c r="AP293" s="30"/>
      <c r="AQ293" s="30"/>
      <c r="AR293" s="22">
        <f>SUM(Tabel1[[#This Row],[Bez - Obstakel, openbaar]:[Bez - Obstakel, doelgroep]])</f>
        <v>0</v>
      </c>
      <c r="AS293" s="28"/>
      <c r="AT293" s="28"/>
      <c r="AU293" s="1"/>
      <c r="AV293" s="13">
        <f>SUM(Tabel1[[#This Row],[Bez - doelgroep totaal]]+Tabel1[[#This Row],[Bez - Openbaar]]+Tabel1[[#This Row],[Bez - Foutparkeerders]]+Tabel1[[#This Row],[Bez - Obstakels]]+Tabel1[[#This Row],[Bez - Informeel]])</f>
        <v>3</v>
      </c>
      <c r="AW29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9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9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0.42857142857142855</v>
      </c>
      <c r="AZ29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0.42857142857142855</v>
      </c>
      <c r="BA29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0.42857142857142855</v>
      </c>
      <c r="BB293" s="23">
        <f>IF(OR(Tabel1[[#This Row],[Situatie tijdens meetmoment]]="wegwerkzaamheden",Tabel1[[#This Row],[Situatie tijdens meetmoment]]="niet bereikbaar")," ",IFERROR(Tabel1[[#This Row],[Totale bezetting]]/Tabel1[[#This Row],[Totale capaciteit]],IF( AND(Tabel1[[#This Row],[Totale bezetting]]&gt;0,Tabel1[[#This Row],[Totale capaciteit]]=0),"  ","   ")))</f>
        <v>0.42857142857142855</v>
      </c>
      <c r="BC293" s="4"/>
      <c r="BN293"/>
      <c r="BQ293" s="4"/>
      <c r="BR293" s="11"/>
      <c r="BS293" s="1"/>
      <c r="BU293"/>
      <c r="CF293" s="4"/>
    </row>
    <row r="294" spans="1:84" x14ac:dyDescent="0.25">
      <c r="A294" s="1" t="s">
        <v>213</v>
      </c>
      <c r="B294" s="1" t="s">
        <v>305</v>
      </c>
      <c r="C294" s="1" t="s">
        <v>420</v>
      </c>
      <c r="D294" s="1" t="s">
        <v>359</v>
      </c>
      <c r="E294" s="40">
        <v>45521</v>
      </c>
      <c r="F294" s="37" t="s">
        <v>303</v>
      </c>
      <c r="G294" s="4">
        <v>7</v>
      </c>
      <c r="H294" s="4">
        <v>0</v>
      </c>
      <c r="I294" s="4">
        <v>0</v>
      </c>
      <c r="J294" s="4">
        <v>0</v>
      </c>
      <c r="K294" s="4">
        <v>0</v>
      </c>
      <c r="L294" s="4">
        <v>0</v>
      </c>
      <c r="M294" s="4">
        <v>0</v>
      </c>
      <c r="N294" s="4">
        <v>0</v>
      </c>
      <c r="O294" s="4">
        <v>0</v>
      </c>
      <c r="P294" s="4">
        <v>0</v>
      </c>
      <c r="Q294" s="4">
        <v>0</v>
      </c>
      <c r="R294" s="4">
        <v>0</v>
      </c>
      <c r="S294" s="4">
        <v>0</v>
      </c>
      <c r="T294" s="4">
        <v>0</v>
      </c>
      <c r="U294" s="4">
        <v>0</v>
      </c>
      <c r="V294" s="4">
        <v>0</v>
      </c>
      <c r="W294" s="4">
        <v>0</v>
      </c>
      <c r="X29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94" s="4">
        <f>Tabel1[[#This Row],[Totale openbare capaciteit]]+Tabel1[[#This Row],[Totale doelgroep capaciteit]]+Tabel1[[#This Row],[Cap - Informeel]]</f>
        <v>7</v>
      </c>
      <c r="Z294" s="29">
        <v>3</v>
      </c>
      <c r="AA294" s="30"/>
      <c r="AB294" s="30"/>
      <c r="AC294" s="30"/>
      <c r="AD294" s="30"/>
      <c r="AE294" s="30"/>
      <c r="AF294" s="30"/>
      <c r="AG294" s="30"/>
      <c r="AH294" s="4">
        <f>SUM(Tabel1[[#This Row],[Bez - Gehandicapten algemeen]:[Bez - Overig gereserveerd]])</f>
        <v>0</v>
      </c>
      <c r="AI294" s="30"/>
      <c r="AJ294" s="35"/>
      <c r="AK294" s="35"/>
      <c r="AL294" s="31"/>
      <c r="AM294" s="22">
        <f>SUM(Tabel1[[#This Row],[Bez - fout, canadees]:[Bez - fout, anders]])</f>
        <v>0</v>
      </c>
      <c r="AN294" s="30"/>
      <c r="AO294" s="30"/>
      <c r="AP294" s="30"/>
      <c r="AQ294" s="30"/>
      <c r="AR294" s="22">
        <f>SUM(Tabel1[[#This Row],[Bez - Obstakel, openbaar]:[Bez - Obstakel, doelgroep]])</f>
        <v>0</v>
      </c>
      <c r="AS294" s="28"/>
      <c r="AT294" s="28"/>
      <c r="AU294" s="1"/>
      <c r="AV294" s="13">
        <f>SUM(Tabel1[[#This Row],[Bez - doelgroep totaal]]+Tabel1[[#This Row],[Bez - Openbaar]]+Tabel1[[#This Row],[Bez - Foutparkeerders]]+Tabel1[[#This Row],[Bez - Obstakels]]+Tabel1[[#This Row],[Bez - Informeel]])</f>
        <v>3</v>
      </c>
      <c r="AW29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9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9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0.42857142857142855</v>
      </c>
      <c r="AZ29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0.42857142857142855</v>
      </c>
      <c r="BA29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0.42857142857142855</v>
      </c>
      <c r="BB294" s="23">
        <f>IF(OR(Tabel1[[#This Row],[Situatie tijdens meetmoment]]="wegwerkzaamheden",Tabel1[[#This Row],[Situatie tijdens meetmoment]]="niet bereikbaar")," ",IFERROR(Tabel1[[#This Row],[Totale bezetting]]/Tabel1[[#This Row],[Totale capaciteit]],IF( AND(Tabel1[[#This Row],[Totale bezetting]]&gt;0,Tabel1[[#This Row],[Totale capaciteit]]=0),"  ","   ")))</f>
        <v>0.42857142857142855</v>
      </c>
      <c r="BC294" s="4"/>
      <c r="BN294"/>
      <c r="BQ294" s="4"/>
      <c r="BR294" s="11"/>
      <c r="BS294" s="1"/>
      <c r="BU294"/>
      <c r="CF294" s="4"/>
    </row>
    <row r="295" spans="1:84" x14ac:dyDescent="0.25">
      <c r="A295" s="1" t="s">
        <v>214</v>
      </c>
      <c r="B295" s="1" t="s">
        <v>305</v>
      </c>
      <c r="C295" s="1" t="s">
        <v>420</v>
      </c>
      <c r="D295" s="1" t="s">
        <v>355</v>
      </c>
      <c r="E295" s="40">
        <v>45518</v>
      </c>
      <c r="F295" s="37" t="s">
        <v>302</v>
      </c>
      <c r="G295" s="4">
        <v>0</v>
      </c>
      <c r="H295" s="4">
        <v>0</v>
      </c>
      <c r="I295" s="4">
        <v>0</v>
      </c>
      <c r="J295" s="4">
        <v>0</v>
      </c>
      <c r="K295" s="4">
        <v>0</v>
      </c>
      <c r="L295" s="4">
        <v>0</v>
      </c>
      <c r="M295" s="4">
        <v>0</v>
      </c>
      <c r="N295" s="4">
        <v>0</v>
      </c>
      <c r="O295" s="4">
        <v>0</v>
      </c>
      <c r="P295" s="4">
        <v>0</v>
      </c>
      <c r="Q295" s="4">
        <v>0</v>
      </c>
      <c r="R295" s="4">
        <v>0</v>
      </c>
      <c r="S295" s="4">
        <v>0</v>
      </c>
      <c r="T295" s="4">
        <v>0</v>
      </c>
      <c r="U295" s="4">
        <v>0</v>
      </c>
      <c r="V295" s="4">
        <v>0</v>
      </c>
      <c r="W295" s="4">
        <v>0</v>
      </c>
      <c r="X29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95" s="4">
        <f>Tabel1[[#This Row],[Totale openbare capaciteit]]+Tabel1[[#This Row],[Totale doelgroep capaciteit]]+Tabel1[[#This Row],[Cap - Informeel]]</f>
        <v>0</v>
      </c>
      <c r="Z295" s="30"/>
      <c r="AA295" s="30"/>
      <c r="AB295" s="30"/>
      <c r="AC295" s="30"/>
      <c r="AD295" s="30"/>
      <c r="AE295" s="30"/>
      <c r="AF295" s="30"/>
      <c r="AG295" s="30"/>
      <c r="AH295" s="4">
        <f>SUM(Tabel1[[#This Row],[Bez - Gehandicapten algemeen]:[Bez - Overig gereserveerd]])</f>
        <v>0</v>
      </c>
      <c r="AI295" s="30"/>
      <c r="AJ295" s="35"/>
      <c r="AK295" s="35"/>
      <c r="AL295" s="31"/>
      <c r="AM295" s="22">
        <f>SUM(Tabel1[[#This Row],[Bez - fout, canadees]:[Bez - fout, anders]])</f>
        <v>0</v>
      </c>
      <c r="AN295" s="30"/>
      <c r="AO295" s="30"/>
      <c r="AP295" s="30"/>
      <c r="AQ295" s="30"/>
      <c r="AR295" s="22">
        <f>SUM(Tabel1[[#This Row],[Bez - Obstakel, openbaar]:[Bez - Obstakel, doelgroep]])</f>
        <v>0</v>
      </c>
      <c r="AS295" s="28"/>
      <c r="AT295" s="28"/>
      <c r="AU295" s="1"/>
      <c r="AV295" s="13">
        <f>SUM(Tabel1[[#This Row],[Bez - doelgroep totaal]]+Tabel1[[#This Row],[Bez - Openbaar]]+Tabel1[[#This Row],[Bez - Foutparkeerders]]+Tabel1[[#This Row],[Bez - Obstakels]]+Tabel1[[#This Row],[Bez - Informeel]])</f>
        <v>0</v>
      </c>
      <c r="AW29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9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95"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95"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95"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95"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95" s="4"/>
      <c r="BN295"/>
      <c r="BQ295" s="4"/>
      <c r="BR295" s="11"/>
      <c r="BS295" s="1"/>
      <c r="BU295"/>
      <c r="CF295" s="4"/>
    </row>
    <row r="296" spans="1:84" x14ac:dyDescent="0.25">
      <c r="A296" s="1" t="s">
        <v>214</v>
      </c>
      <c r="B296" s="1" t="s">
        <v>305</v>
      </c>
      <c r="C296" s="1" t="s">
        <v>420</v>
      </c>
      <c r="D296" s="1" t="s">
        <v>355</v>
      </c>
      <c r="E296" s="40">
        <v>45521</v>
      </c>
      <c r="F296" s="37" t="s">
        <v>303</v>
      </c>
      <c r="G296" s="4">
        <v>0</v>
      </c>
      <c r="H296" s="4">
        <v>0</v>
      </c>
      <c r="I296" s="4">
        <v>0</v>
      </c>
      <c r="J296" s="4">
        <v>0</v>
      </c>
      <c r="K296" s="4">
        <v>0</v>
      </c>
      <c r="L296" s="4">
        <v>0</v>
      </c>
      <c r="M296" s="4">
        <v>0</v>
      </c>
      <c r="N296" s="4">
        <v>0</v>
      </c>
      <c r="O296" s="4">
        <v>0</v>
      </c>
      <c r="P296" s="4">
        <v>0</v>
      </c>
      <c r="Q296" s="4">
        <v>0</v>
      </c>
      <c r="R296" s="4">
        <v>0</v>
      </c>
      <c r="S296" s="4">
        <v>0</v>
      </c>
      <c r="T296" s="4">
        <v>0</v>
      </c>
      <c r="U296" s="4">
        <v>0</v>
      </c>
      <c r="V296" s="4">
        <v>0</v>
      </c>
      <c r="W296" s="4">
        <v>0</v>
      </c>
      <c r="X29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296" s="4">
        <f>Tabel1[[#This Row],[Totale openbare capaciteit]]+Tabel1[[#This Row],[Totale doelgroep capaciteit]]+Tabel1[[#This Row],[Cap - Informeel]]</f>
        <v>0</v>
      </c>
      <c r="Z296" s="30"/>
      <c r="AA296" s="30"/>
      <c r="AB296" s="30"/>
      <c r="AC296" s="30"/>
      <c r="AD296" s="30"/>
      <c r="AE296" s="30"/>
      <c r="AF296" s="30"/>
      <c r="AG296" s="30"/>
      <c r="AH296" s="4">
        <f>SUM(Tabel1[[#This Row],[Bez - Gehandicapten algemeen]:[Bez - Overig gereserveerd]])</f>
        <v>0</v>
      </c>
      <c r="AI296" s="30"/>
      <c r="AJ296" s="35"/>
      <c r="AK296" s="35"/>
      <c r="AL296" s="31"/>
      <c r="AM296" s="22">
        <f>SUM(Tabel1[[#This Row],[Bez - fout, canadees]:[Bez - fout, anders]])</f>
        <v>0</v>
      </c>
      <c r="AN296" s="30"/>
      <c r="AO296" s="30"/>
      <c r="AP296" s="30"/>
      <c r="AQ296" s="30"/>
      <c r="AR296" s="22">
        <f>SUM(Tabel1[[#This Row],[Bez - Obstakel, openbaar]:[Bez - Obstakel, doelgroep]])</f>
        <v>0</v>
      </c>
      <c r="AS296" s="28"/>
      <c r="AT296" s="28"/>
      <c r="AU296" s="1"/>
      <c r="AV296" s="13">
        <f>SUM(Tabel1[[#This Row],[Bez - doelgroep totaal]]+Tabel1[[#This Row],[Bez - Openbaar]]+Tabel1[[#This Row],[Bez - Foutparkeerders]]+Tabel1[[#This Row],[Bez - Obstakels]]+Tabel1[[#This Row],[Bez - Informeel]])</f>
        <v>0</v>
      </c>
      <c r="AW29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9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296"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96"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96"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96"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96" s="4"/>
      <c r="BN296"/>
      <c r="BQ296" s="4"/>
      <c r="BR296" s="11"/>
      <c r="BS296" s="1"/>
      <c r="BU296"/>
      <c r="CF296" s="4"/>
    </row>
    <row r="297" spans="1:84" x14ac:dyDescent="0.25">
      <c r="A297" s="1" t="s">
        <v>215</v>
      </c>
      <c r="B297" s="1" t="s">
        <v>305</v>
      </c>
      <c r="C297" s="1" t="s">
        <v>420</v>
      </c>
      <c r="D297" s="1" t="s">
        <v>341</v>
      </c>
      <c r="E297" s="40">
        <v>45518</v>
      </c>
      <c r="F297" s="37" t="s">
        <v>302</v>
      </c>
      <c r="G297" s="4">
        <v>0</v>
      </c>
      <c r="H297" s="4">
        <v>0</v>
      </c>
      <c r="I297" s="4">
        <v>0</v>
      </c>
      <c r="J297" s="4">
        <v>0</v>
      </c>
      <c r="K297" s="4">
        <v>0</v>
      </c>
      <c r="L297" s="4">
        <v>0</v>
      </c>
      <c r="M297" s="4">
        <v>0</v>
      </c>
      <c r="N297" s="4">
        <v>0</v>
      </c>
      <c r="O297" s="4">
        <v>0</v>
      </c>
      <c r="P297" s="4">
        <v>0</v>
      </c>
      <c r="Q297" s="4">
        <v>0</v>
      </c>
      <c r="R297" s="4">
        <v>2</v>
      </c>
      <c r="S297" s="4">
        <v>0</v>
      </c>
      <c r="T297" s="4">
        <v>0</v>
      </c>
      <c r="U297" s="4">
        <v>0</v>
      </c>
      <c r="V297" s="4">
        <v>0</v>
      </c>
      <c r="W297" s="4">
        <v>0</v>
      </c>
      <c r="X29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297" s="4">
        <f>Tabel1[[#This Row],[Totale openbare capaciteit]]+Tabel1[[#This Row],[Totale doelgroep capaciteit]]+Tabel1[[#This Row],[Cap - Informeel]]</f>
        <v>0</v>
      </c>
      <c r="Z297" s="29"/>
      <c r="AA297" s="30"/>
      <c r="AB297" s="30"/>
      <c r="AC297" s="30"/>
      <c r="AD297" s="30"/>
      <c r="AE297" s="30"/>
      <c r="AF297" s="30"/>
      <c r="AG297" s="30"/>
      <c r="AH297" s="4">
        <f>SUM(Tabel1[[#This Row],[Bez - Gehandicapten algemeen]:[Bez - Overig gereserveerd]])</f>
        <v>0</v>
      </c>
      <c r="AI297" s="30"/>
      <c r="AJ297" s="35"/>
      <c r="AK297" s="34">
        <v>2</v>
      </c>
      <c r="AL297" s="31" t="s">
        <v>391</v>
      </c>
      <c r="AM297" s="22">
        <f>SUM(Tabel1[[#This Row],[Bez - fout, canadees]:[Bez - fout, anders]])</f>
        <v>2</v>
      </c>
      <c r="AN297" s="30"/>
      <c r="AO297" s="30"/>
      <c r="AP297" s="30"/>
      <c r="AQ297" s="30"/>
      <c r="AR297" s="22">
        <f>SUM(Tabel1[[#This Row],[Bez - Obstakel, openbaar]:[Bez - Obstakel, doelgroep]])</f>
        <v>0</v>
      </c>
      <c r="AS297" s="28"/>
      <c r="AT297" s="28"/>
      <c r="AU297" s="1" t="s">
        <v>401</v>
      </c>
      <c r="AV297" s="13">
        <f>SUM(Tabel1[[#This Row],[Bez - doelgroep totaal]]+Tabel1[[#This Row],[Bez - Openbaar]]+Tabel1[[#This Row],[Bez - Foutparkeerders]]+Tabel1[[#This Row],[Bez - Obstakels]]+Tabel1[[#This Row],[Bez - Informeel]])</f>
        <v>2</v>
      </c>
      <c r="AW29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97" s="8">
        <f>IF(OR(Tabel1[[#This Row],[Situatie tijdens meetmoment]]="wegwerkzaamheden",Tabel1[[#This Row],[Situatie tijdens meetmoment]]="niet bereikbaar")," ",IFERROR((Tabel1[[#This Row],[Bez - Privaat]])/Tabel1[[#This Row],[Cap - Privaat]],IF( AND((Tabel1[[#This Row],[Bez - Privaat]])&gt;0,Tabel1[[#This Row],[Cap - Privaat]]=0),"  ","   ")))</f>
        <v>0</v>
      </c>
      <c r="AY297"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97"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97"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97"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97" s="4"/>
      <c r="BN297"/>
      <c r="BQ297" s="4"/>
      <c r="BR297" s="11"/>
      <c r="BS297" s="1"/>
      <c r="BU297"/>
      <c r="CF297" s="4"/>
    </row>
    <row r="298" spans="1:84" x14ac:dyDescent="0.25">
      <c r="A298" s="1" t="s">
        <v>215</v>
      </c>
      <c r="B298" s="1" t="s">
        <v>305</v>
      </c>
      <c r="C298" s="1" t="s">
        <v>420</v>
      </c>
      <c r="D298" s="1" t="s">
        <v>341</v>
      </c>
      <c r="E298" s="40">
        <v>45521</v>
      </c>
      <c r="F298" s="37" t="s">
        <v>303</v>
      </c>
      <c r="G298" s="4">
        <v>0</v>
      </c>
      <c r="H298" s="4">
        <v>0</v>
      </c>
      <c r="I298" s="4">
        <v>0</v>
      </c>
      <c r="J298" s="4">
        <v>0</v>
      </c>
      <c r="K298" s="4">
        <v>0</v>
      </c>
      <c r="L298" s="4">
        <v>0</v>
      </c>
      <c r="M298" s="4">
        <v>0</v>
      </c>
      <c r="N298" s="4">
        <v>0</v>
      </c>
      <c r="O298" s="4">
        <v>0</v>
      </c>
      <c r="P298" s="4">
        <v>0</v>
      </c>
      <c r="Q298" s="4">
        <v>0</v>
      </c>
      <c r="R298" s="4">
        <v>2</v>
      </c>
      <c r="S298" s="4">
        <v>0</v>
      </c>
      <c r="T298" s="4">
        <v>0</v>
      </c>
      <c r="U298" s="4">
        <v>0</v>
      </c>
      <c r="V298" s="4">
        <v>0</v>
      </c>
      <c r="W298" s="4">
        <v>0</v>
      </c>
      <c r="X29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298" s="4">
        <f>Tabel1[[#This Row],[Totale openbare capaciteit]]+Tabel1[[#This Row],[Totale doelgroep capaciteit]]+Tabel1[[#This Row],[Cap - Informeel]]</f>
        <v>0</v>
      </c>
      <c r="Z298" s="30"/>
      <c r="AA298" s="30"/>
      <c r="AB298" s="30"/>
      <c r="AC298" s="30"/>
      <c r="AD298" s="30"/>
      <c r="AE298" s="30"/>
      <c r="AF298" s="30"/>
      <c r="AG298" s="30"/>
      <c r="AH298" s="4">
        <f>SUM(Tabel1[[#This Row],[Bez - Gehandicapten algemeen]:[Bez - Overig gereserveerd]])</f>
        <v>0</v>
      </c>
      <c r="AI298" s="30"/>
      <c r="AJ298" s="35"/>
      <c r="AK298" s="35"/>
      <c r="AL298" s="31"/>
      <c r="AM298" s="22">
        <f>SUM(Tabel1[[#This Row],[Bez - fout, canadees]:[Bez - fout, anders]])</f>
        <v>0</v>
      </c>
      <c r="AN298" s="30"/>
      <c r="AO298" s="30"/>
      <c r="AP298" s="30"/>
      <c r="AQ298" s="30"/>
      <c r="AR298" s="22">
        <f>SUM(Tabel1[[#This Row],[Bez - Obstakel, openbaar]:[Bez - Obstakel, doelgroep]])</f>
        <v>0</v>
      </c>
      <c r="AS298" s="28"/>
      <c r="AT298" s="28"/>
      <c r="AU298" s="1"/>
      <c r="AV298" s="13">
        <f>SUM(Tabel1[[#This Row],[Bez - doelgroep totaal]]+Tabel1[[#This Row],[Bez - Openbaar]]+Tabel1[[#This Row],[Bez - Foutparkeerders]]+Tabel1[[#This Row],[Bez - Obstakels]]+Tabel1[[#This Row],[Bez - Informeel]])</f>
        <v>0</v>
      </c>
      <c r="AW29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98" s="8">
        <f>IF(OR(Tabel1[[#This Row],[Situatie tijdens meetmoment]]="wegwerkzaamheden",Tabel1[[#This Row],[Situatie tijdens meetmoment]]="niet bereikbaar")," ",IFERROR((Tabel1[[#This Row],[Bez - Privaat]])/Tabel1[[#This Row],[Cap - Privaat]],IF( AND((Tabel1[[#This Row],[Bez - Privaat]])&gt;0,Tabel1[[#This Row],[Cap - Privaat]]=0),"  ","   ")))</f>
        <v>0</v>
      </c>
      <c r="AY298"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298"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298"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298"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298" s="4"/>
      <c r="BN298"/>
      <c r="BQ298" s="4"/>
      <c r="BR298" s="11"/>
      <c r="BS298" s="1"/>
      <c r="BU298"/>
      <c r="CF298" s="4"/>
    </row>
    <row r="299" spans="1:84" x14ac:dyDescent="0.25">
      <c r="A299" s="1" t="s">
        <v>216</v>
      </c>
      <c r="B299" s="1" t="s">
        <v>305</v>
      </c>
      <c r="C299" s="1" t="s">
        <v>420</v>
      </c>
      <c r="D299" s="1" t="s">
        <v>345</v>
      </c>
      <c r="E299" s="40">
        <v>45518</v>
      </c>
      <c r="F299" s="37" t="s">
        <v>302</v>
      </c>
      <c r="G299" s="4">
        <v>31</v>
      </c>
      <c r="H299" s="4">
        <v>0</v>
      </c>
      <c r="I299" s="4">
        <v>0</v>
      </c>
      <c r="J299" s="4">
        <v>0</v>
      </c>
      <c r="K299" s="4">
        <v>0</v>
      </c>
      <c r="L299" s="4">
        <v>0</v>
      </c>
      <c r="M299" s="4">
        <v>0</v>
      </c>
      <c r="N299" s="4">
        <v>0</v>
      </c>
      <c r="O299" s="4">
        <v>0</v>
      </c>
      <c r="P299" s="4">
        <v>1</v>
      </c>
      <c r="Q299" s="4">
        <v>0</v>
      </c>
      <c r="R299" s="4">
        <v>0</v>
      </c>
      <c r="S299" s="4">
        <v>0</v>
      </c>
      <c r="T299" s="4">
        <v>0</v>
      </c>
      <c r="U299" s="4">
        <v>0</v>
      </c>
      <c r="V299" s="4">
        <v>1</v>
      </c>
      <c r="W299" s="4">
        <v>0</v>
      </c>
      <c r="X29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3</v>
      </c>
      <c r="Y299" s="4">
        <f>Tabel1[[#This Row],[Totale openbare capaciteit]]+Tabel1[[#This Row],[Totale doelgroep capaciteit]]+Tabel1[[#This Row],[Cap - Informeel]]</f>
        <v>31</v>
      </c>
      <c r="Z299" s="29">
        <v>12</v>
      </c>
      <c r="AA299" s="30"/>
      <c r="AB299" s="30"/>
      <c r="AC299" s="30"/>
      <c r="AD299" s="30"/>
      <c r="AE299" s="30"/>
      <c r="AF299" s="30"/>
      <c r="AG299" s="30"/>
      <c r="AH299" s="4">
        <f>SUM(Tabel1[[#This Row],[Bez - Gehandicapten algemeen]:[Bez - Overig gereserveerd]])</f>
        <v>0</v>
      </c>
      <c r="AI299" s="29">
        <v>1</v>
      </c>
      <c r="AJ299" s="35"/>
      <c r="AK299" s="35"/>
      <c r="AL299" s="31"/>
      <c r="AM299" s="22">
        <f>SUM(Tabel1[[#This Row],[Bez - fout, canadees]:[Bez - fout, anders]])</f>
        <v>0</v>
      </c>
      <c r="AN299" s="30"/>
      <c r="AO299" s="30"/>
      <c r="AP299" s="30"/>
      <c r="AQ299" s="30"/>
      <c r="AR299" s="22">
        <f>SUM(Tabel1[[#This Row],[Bez - Obstakel, openbaar]:[Bez - Obstakel, doelgroep]])</f>
        <v>0</v>
      </c>
      <c r="AS299" s="28"/>
      <c r="AT299" s="28"/>
      <c r="AU299" s="1"/>
      <c r="AV299" s="13">
        <f>SUM(Tabel1[[#This Row],[Bez - doelgroep totaal]]+Tabel1[[#This Row],[Bez - Openbaar]]+Tabel1[[#This Row],[Bez - Foutparkeerders]]+Tabel1[[#This Row],[Bez - Obstakels]]+Tabel1[[#This Row],[Bez - Informeel]])</f>
        <v>12</v>
      </c>
      <c r="AW29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299" s="8">
        <f>IF(OR(Tabel1[[#This Row],[Situatie tijdens meetmoment]]="wegwerkzaamheden",Tabel1[[#This Row],[Situatie tijdens meetmoment]]="niet bereikbaar")," ",IFERROR((Tabel1[[#This Row],[Bez - Privaat]])/Tabel1[[#This Row],[Cap - Privaat]],IF( AND((Tabel1[[#This Row],[Bez - Privaat]])&gt;0,Tabel1[[#This Row],[Cap - Privaat]]=0),"  ","   ")))</f>
        <v>0.33333333333333331</v>
      </c>
      <c r="AY29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0.38709677419354838</v>
      </c>
      <c r="AZ29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0.38709677419354838</v>
      </c>
      <c r="BA29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0.38709677419354838</v>
      </c>
      <c r="BB299" s="23">
        <f>IF(OR(Tabel1[[#This Row],[Situatie tijdens meetmoment]]="wegwerkzaamheden",Tabel1[[#This Row],[Situatie tijdens meetmoment]]="niet bereikbaar")," ",IFERROR(Tabel1[[#This Row],[Totale bezetting]]/Tabel1[[#This Row],[Totale capaciteit]],IF( AND(Tabel1[[#This Row],[Totale bezetting]]&gt;0,Tabel1[[#This Row],[Totale capaciteit]]=0),"  ","   ")))</f>
        <v>0.38709677419354838</v>
      </c>
      <c r="BC299" s="4"/>
      <c r="BN299"/>
      <c r="BQ299" s="4"/>
      <c r="BR299" s="11"/>
      <c r="BS299" s="1"/>
      <c r="BU299"/>
      <c r="CF299" s="4"/>
    </row>
    <row r="300" spans="1:84" x14ac:dyDescent="0.25">
      <c r="A300" s="1" t="s">
        <v>216</v>
      </c>
      <c r="B300" s="1" t="s">
        <v>305</v>
      </c>
      <c r="C300" s="1" t="s">
        <v>420</v>
      </c>
      <c r="D300" s="1" t="s">
        <v>345</v>
      </c>
      <c r="E300" s="40">
        <v>45521</v>
      </c>
      <c r="F300" s="37" t="s">
        <v>303</v>
      </c>
      <c r="G300" s="4">
        <v>31</v>
      </c>
      <c r="H300" s="4">
        <v>0</v>
      </c>
      <c r="I300" s="4">
        <v>0</v>
      </c>
      <c r="J300" s="4">
        <v>0</v>
      </c>
      <c r="K300" s="4">
        <v>0</v>
      </c>
      <c r="L300" s="4">
        <v>0</v>
      </c>
      <c r="M300" s="4">
        <v>0</v>
      </c>
      <c r="N300" s="4">
        <v>0</v>
      </c>
      <c r="O300" s="4">
        <v>0</v>
      </c>
      <c r="P300" s="4">
        <v>1</v>
      </c>
      <c r="Q300" s="4">
        <v>0</v>
      </c>
      <c r="R300" s="4">
        <v>0</v>
      </c>
      <c r="S300" s="4">
        <v>0</v>
      </c>
      <c r="T300" s="4">
        <v>0</v>
      </c>
      <c r="U300" s="4">
        <v>0</v>
      </c>
      <c r="V300" s="4">
        <v>1</v>
      </c>
      <c r="W300" s="4">
        <v>0</v>
      </c>
      <c r="X30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3</v>
      </c>
      <c r="Y300" s="4">
        <f>Tabel1[[#This Row],[Totale openbare capaciteit]]+Tabel1[[#This Row],[Totale doelgroep capaciteit]]+Tabel1[[#This Row],[Cap - Informeel]]</f>
        <v>31</v>
      </c>
      <c r="Z300" s="29">
        <v>9</v>
      </c>
      <c r="AA300" s="30"/>
      <c r="AB300" s="30"/>
      <c r="AC300" s="30"/>
      <c r="AD300" s="30"/>
      <c r="AE300" s="30"/>
      <c r="AF300" s="30"/>
      <c r="AG300" s="30"/>
      <c r="AH300" s="4">
        <f>SUM(Tabel1[[#This Row],[Bez - Gehandicapten algemeen]:[Bez - Overig gereserveerd]])</f>
        <v>0</v>
      </c>
      <c r="AI300" s="29">
        <v>1</v>
      </c>
      <c r="AJ300" s="35"/>
      <c r="AK300" s="35"/>
      <c r="AL300" s="31"/>
      <c r="AM300" s="22">
        <f>SUM(Tabel1[[#This Row],[Bez - fout, canadees]:[Bez - fout, anders]])</f>
        <v>0</v>
      </c>
      <c r="AN300" s="30"/>
      <c r="AO300" s="30"/>
      <c r="AP300" s="30"/>
      <c r="AQ300" s="30"/>
      <c r="AR300" s="22">
        <f>SUM(Tabel1[[#This Row],[Bez - Obstakel, openbaar]:[Bez - Obstakel, doelgroep]])</f>
        <v>0</v>
      </c>
      <c r="AS300" s="28"/>
      <c r="AT300" s="28"/>
      <c r="AU300" s="1"/>
      <c r="AV300" s="13">
        <f>SUM(Tabel1[[#This Row],[Bez - doelgroep totaal]]+Tabel1[[#This Row],[Bez - Openbaar]]+Tabel1[[#This Row],[Bez - Foutparkeerders]]+Tabel1[[#This Row],[Bez - Obstakels]]+Tabel1[[#This Row],[Bez - Informeel]])</f>
        <v>9</v>
      </c>
      <c r="AW30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00" s="8">
        <f>IF(OR(Tabel1[[#This Row],[Situatie tijdens meetmoment]]="wegwerkzaamheden",Tabel1[[#This Row],[Situatie tijdens meetmoment]]="niet bereikbaar")," ",IFERROR((Tabel1[[#This Row],[Bez - Privaat]])/Tabel1[[#This Row],[Cap - Privaat]],IF( AND((Tabel1[[#This Row],[Bez - Privaat]])&gt;0,Tabel1[[#This Row],[Cap - Privaat]]=0),"  ","   ")))</f>
        <v>0.33333333333333331</v>
      </c>
      <c r="AY30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0.29032258064516131</v>
      </c>
      <c r="AZ30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0.29032258064516131</v>
      </c>
      <c r="BA30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0.29032258064516131</v>
      </c>
      <c r="BB300" s="23">
        <f>IF(OR(Tabel1[[#This Row],[Situatie tijdens meetmoment]]="wegwerkzaamheden",Tabel1[[#This Row],[Situatie tijdens meetmoment]]="niet bereikbaar")," ",IFERROR(Tabel1[[#This Row],[Totale bezetting]]/Tabel1[[#This Row],[Totale capaciteit]],IF( AND(Tabel1[[#This Row],[Totale bezetting]]&gt;0,Tabel1[[#This Row],[Totale capaciteit]]=0),"  ","   ")))</f>
        <v>0.29032258064516131</v>
      </c>
      <c r="BC300" s="4"/>
      <c r="BN300"/>
      <c r="BQ300" s="4"/>
      <c r="BR300" s="11"/>
      <c r="BS300" s="1"/>
      <c r="BU300"/>
      <c r="CF300" s="4"/>
    </row>
    <row r="301" spans="1:84" x14ac:dyDescent="0.25">
      <c r="A301" s="1" t="s">
        <v>217</v>
      </c>
      <c r="B301" s="1" t="s">
        <v>305</v>
      </c>
      <c r="C301" s="1" t="s">
        <v>420</v>
      </c>
      <c r="D301" s="1" t="s">
        <v>361</v>
      </c>
      <c r="E301" s="40">
        <v>45521</v>
      </c>
      <c r="F301" s="37" t="s">
        <v>303</v>
      </c>
      <c r="G301" s="4">
        <v>16</v>
      </c>
      <c r="H301" s="4">
        <v>0</v>
      </c>
      <c r="I301" s="4">
        <v>0</v>
      </c>
      <c r="J301" s="4">
        <v>2</v>
      </c>
      <c r="K301" s="4">
        <v>0</v>
      </c>
      <c r="L301" s="4">
        <v>0</v>
      </c>
      <c r="M301" s="4">
        <v>0</v>
      </c>
      <c r="N301" s="4">
        <v>0</v>
      </c>
      <c r="O301" s="4">
        <v>2</v>
      </c>
      <c r="P301" s="4">
        <v>4</v>
      </c>
      <c r="Q301" s="4">
        <v>0</v>
      </c>
      <c r="R301" s="4">
        <v>0</v>
      </c>
      <c r="S301" s="4">
        <v>0</v>
      </c>
      <c r="T301" s="4">
        <v>1</v>
      </c>
      <c r="U301" s="4">
        <v>0</v>
      </c>
      <c r="V301" s="4">
        <v>0</v>
      </c>
      <c r="W301" s="4">
        <v>1</v>
      </c>
      <c r="X30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10</v>
      </c>
      <c r="Y301" s="4">
        <f>Tabel1[[#This Row],[Totale openbare capaciteit]]+Tabel1[[#This Row],[Totale doelgroep capaciteit]]+Tabel1[[#This Row],[Cap - Informeel]]</f>
        <v>18</v>
      </c>
      <c r="Z301" s="29">
        <v>12</v>
      </c>
      <c r="AA301" s="30"/>
      <c r="AB301" s="30"/>
      <c r="AC301" s="29">
        <v>2</v>
      </c>
      <c r="AD301" s="30"/>
      <c r="AE301" s="30"/>
      <c r="AF301" s="30"/>
      <c r="AG301" s="30"/>
      <c r="AH301" s="4">
        <f>SUM(Tabel1[[#This Row],[Bez - Gehandicapten algemeen]:[Bez - Overig gereserveerd]])</f>
        <v>2</v>
      </c>
      <c r="AI301" s="29">
        <v>5</v>
      </c>
      <c r="AJ301" s="35"/>
      <c r="AK301" s="35"/>
      <c r="AL301" s="31"/>
      <c r="AM301" s="22">
        <f>SUM(Tabel1[[#This Row],[Bez - fout, canadees]:[Bez - fout, anders]])</f>
        <v>0</v>
      </c>
      <c r="AN301" s="29">
        <v>1</v>
      </c>
      <c r="AO301" s="29"/>
      <c r="AP301" s="30"/>
      <c r="AQ301" s="30" t="s">
        <v>395</v>
      </c>
      <c r="AR301" s="22">
        <f>SUM(Tabel1[[#This Row],[Bez - Obstakel, openbaar]:[Bez - Obstakel, doelgroep]])</f>
        <v>1</v>
      </c>
      <c r="AS301" s="28"/>
      <c r="AT301" s="28"/>
      <c r="AU301" s="1"/>
      <c r="AV301" s="13">
        <f>SUM(Tabel1[[#This Row],[Bez - doelgroep totaal]]+Tabel1[[#This Row],[Bez - Openbaar]]+Tabel1[[#This Row],[Bez - Foutparkeerders]]+Tabel1[[#This Row],[Bez - Obstakels]]+Tabel1[[#This Row],[Bez - Informeel]])</f>
        <v>15</v>
      </c>
      <c r="AW301"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1</v>
      </c>
      <c r="AX301" s="8">
        <f>IF(OR(Tabel1[[#This Row],[Situatie tijdens meetmoment]]="wegwerkzaamheden",Tabel1[[#This Row],[Situatie tijdens meetmoment]]="niet bereikbaar")," ",IFERROR((Tabel1[[#This Row],[Bez - Privaat]])/Tabel1[[#This Row],[Cap - Privaat]],IF( AND((Tabel1[[#This Row],[Bez - Privaat]])&gt;0,Tabel1[[#This Row],[Cap - Privaat]]=0),"  ","   ")))</f>
        <v>0.5</v>
      </c>
      <c r="AY30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0.8125</v>
      </c>
      <c r="AZ30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0.8125</v>
      </c>
      <c r="BA30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0.83333333333333337</v>
      </c>
      <c r="BB301" s="23">
        <f>IF(OR(Tabel1[[#This Row],[Situatie tijdens meetmoment]]="wegwerkzaamheden",Tabel1[[#This Row],[Situatie tijdens meetmoment]]="niet bereikbaar")," ",IFERROR(Tabel1[[#This Row],[Totale bezetting]]/Tabel1[[#This Row],[Totale capaciteit]],IF( AND(Tabel1[[#This Row],[Totale bezetting]]&gt;0,Tabel1[[#This Row],[Totale capaciteit]]=0),"  ","   ")))</f>
        <v>0.83333333333333337</v>
      </c>
      <c r="BC301" s="4"/>
      <c r="BN301"/>
      <c r="BQ301" s="4"/>
      <c r="BR301" s="11"/>
      <c r="BS301" s="1"/>
      <c r="BU301"/>
      <c r="CF301" s="4"/>
    </row>
    <row r="302" spans="1:84" x14ac:dyDescent="0.25">
      <c r="A302" s="1" t="s">
        <v>217</v>
      </c>
      <c r="B302" s="1" t="s">
        <v>305</v>
      </c>
      <c r="C302" s="1" t="s">
        <v>420</v>
      </c>
      <c r="D302" s="1" t="s">
        <v>361</v>
      </c>
      <c r="E302" s="40">
        <v>45518</v>
      </c>
      <c r="F302" s="37" t="s">
        <v>302</v>
      </c>
      <c r="G302" s="4">
        <v>16</v>
      </c>
      <c r="H302" s="4">
        <v>0</v>
      </c>
      <c r="I302" s="4">
        <v>0</v>
      </c>
      <c r="J302" s="4">
        <v>2</v>
      </c>
      <c r="K302" s="4">
        <v>0</v>
      </c>
      <c r="L302" s="4">
        <v>0</v>
      </c>
      <c r="M302" s="4">
        <v>0</v>
      </c>
      <c r="N302" s="4">
        <v>0</v>
      </c>
      <c r="O302" s="4">
        <v>2</v>
      </c>
      <c r="P302" s="4">
        <v>4</v>
      </c>
      <c r="Q302" s="4">
        <v>0</v>
      </c>
      <c r="R302" s="4">
        <v>0</v>
      </c>
      <c r="S302" s="4">
        <v>0</v>
      </c>
      <c r="T302" s="4">
        <v>1</v>
      </c>
      <c r="U302" s="4">
        <v>0</v>
      </c>
      <c r="V302" s="4">
        <v>0</v>
      </c>
      <c r="W302" s="4">
        <v>1</v>
      </c>
      <c r="X30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10</v>
      </c>
      <c r="Y302" s="4">
        <f>Tabel1[[#This Row],[Totale openbare capaciteit]]+Tabel1[[#This Row],[Totale doelgroep capaciteit]]+Tabel1[[#This Row],[Cap - Informeel]]</f>
        <v>18</v>
      </c>
      <c r="Z302" s="29">
        <v>14</v>
      </c>
      <c r="AA302" s="30"/>
      <c r="AB302" s="30"/>
      <c r="AC302" s="29">
        <v>2</v>
      </c>
      <c r="AD302" s="30"/>
      <c r="AE302" s="30"/>
      <c r="AF302" s="30"/>
      <c r="AG302" s="30"/>
      <c r="AH302" s="4">
        <f>SUM(Tabel1[[#This Row],[Bez - Gehandicapten algemeen]:[Bez - Overig gereserveerd]])</f>
        <v>2</v>
      </c>
      <c r="AI302" s="29">
        <v>2</v>
      </c>
      <c r="AJ302" s="35"/>
      <c r="AK302" s="35"/>
      <c r="AL302" s="31"/>
      <c r="AM302" s="22">
        <f>SUM(Tabel1[[#This Row],[Bez - fout, canadees]:[Bez - fout, anders]])</f>
        <v>0</v>
      </c>
      <c r="AN302" s="29">
        <v>2</v>
      </c>
      <c r="AO302" s="29"/>
      <c r="AP302" s="30"/>
      <c r="AQ302" s="30" t="s">
        <v>392</v>
      </c>
      <c r="AR302" s="22">
        <f>SUM(Tabel1[[#This Row],[Bez - Obstakel, openbaar]:[Bez - Obstakel, doelgroep]])</f>
        <v>2</v>
      </c>
      <c r="AS302" s="28"/>
      <c r="AT302" s="28"/>
      <c r="AU302" s="1"/>
      <c r="AV302" s="13">
        <f>SUM(Tabel1[[#This Row],[Bez - doelgroep totaal]]+Tabel1[[#This Row],[Bez - Openbaar]]+Tabel1[[#This Row],[Bez - Foutparkeerders]]+Tabel1[[#This Row],[Bez - Obstakels]]+Tabel1[[#This Row],[Bez - Informeel]])</f>
        <v>18</v>
      </c>
      <c r="AW302"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1</v>
      </c>
      <c r="AX302" s="8">
        <f>IF(OR(Tabel1[[#This Row],[Situatie tijdens meetmoment]]="wegwerkzaamheden",Tabel1[[#This Row],[Situatie tijdens meetmoment]]="niet bereikbaar")," ",IFERROR((Tabel1[[#This Row],[Bez - Privaat]])/Tabel1[[#This Row],[Cap - Privaat]],IF( AND((Tabel1[[#This Row],[Bez - Privaat]])&gt;0,Tabel1[[#This Row],[Cap - Privaat]]=0),"  ","   ")))</f>
        <v>0.2</v>
      </c>
      <c r="AY30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30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30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302" s="23">
        <f>IF(OR(Tabel1[[#This Row],[Situatie tijdens meetmoment]]="wegwerkzaamheden",Tabel1[[#This Row],[Situatie tijdens meetmoment]]="niet bereikbaar")," ",IFERROR(Tabel1[[#This Row],[Totale bezetting]]/Tabel1[[#This Row],[Totale capaciteit]],IF( AND(Tabel1[[#This Row],[Totale bezetting]]&gt;0,Tabel1[[#This Row],[Totale capaciteit]]=0),"  ","   ")))</f>
        <v>1</v>
      </c>
      <c r="BC302" s="4"/>
      <c r="BN302"/>
      <c r="BQ302" s="4"/>
      <c r="BR302" s="11"/>
      <c r="BS302" s="1"/>
      <c r="BU302"/>
      <c r="CF302" s="4"/>
    </row>
    <row r="303" spans="1:84" x14ac:dyDescent="0.25">
      <c r="A303" s="1" t="s">
        <v>218</v>
      </c>
      <c r="B303" s="1" t="s">
        <v>305</v>
      </c>
      <c r="C303" s="1" t="s">
        <v>420</v>
      </c>
      <c r="D303" s="1" t="s">
        <v>352</v>
      </c>
      <c r="E303" s="40">
        <v>45518</v>
      </c>
      <c r="F303" s="37" t="s">
        <v>302</v>
      </c>
      <c r="G303" s="4">
        <v>11</v>
      </c>
      <c r="H303" s="4">
        <v>0</v>
      </c>
      <c r="I303" s="4">
        <v>0</v>
      </c>
      <c r="J303" s="4">
        <v>0</v>
      </c>
      <c r="K303" s="4">
        <v>0</v>
      </c>
      <c r="L303" s="4">
        <v>0</v>
      </c>
      <c r="M303" s="4">
        <v>0</v>
      </c>
      <c r="N303" s="4">
        <v>0</v>
      </c>
      <c r="O303" s="4">
        <v>0</v>
      </c>
      <c r="P303" s="4">
        <v>0</v>
      </c>
      <c r="Q303" s="4">
        <v>0</v>
      </c>
      <c r="R303" s="4">
        <v>0</v>
      </c>
      <c r="S303" s="4">
        <v>0</v>
      </c>
      <c r="T303" s="4">
        <v>0</v>
      </c>
      <c r="U303" s="4">
        <v>0</v>
      </c>
      <c r="V303" s="4">
        <v>0</v>
      </c>
      <c r="W303" s="4">
        <v>0</v>
      </c>
      <c r="X30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03" s="4">
        <f>Tabel1[[#This Row],[Totale openbare capaciteit]]+Tabel1[[#This Row],[Totale doelgroep capaciteit]]+Tabel1[[#This Row],[Cap - Informeel]]</f>
        <v>11</v>
      </c>
      <c r="Z303" s="29">
        <v>9</v>
      </c>
      <c r="AA303" s="30"/>
      <c r="AB303" s="30"/>
      <c r="AC303" s="30"/>
      <c r="AD303" s="30"/>
      <c r="AE303" s="30"/>
      <c r="AF303" s="30"/>
      <c r="AG303" s="30"/>
      <c r="AH303" s="4">
        <f>SUM(Tabel1[[#This Row],[Bez - Gehandicapten algemeen]:[Bez - Overig gereserveerd]])</f>
        <v>0</v>
      </c>
      <c r="AI303" s="30"/>
      <c r="AJ303" s="35"/>
      <c r="AK303" s="35"/>
      <c r="AL303" s="31"/>
      <c r="AM303" s="22">
        <f>SUM(Tabel1[[#This Row],[Bez - fout, canadees]:[Bez - fout, anders]])</f>
        <v>0</v>
      </c>
      <c r="AN303" s="30"/>
      <c r="AO303" s="30"/>
      <c r="AP303" s="30"/>
      <c r="AQ303" s="30"/>
      <c r="AR303" s="22">
        <f>SUM(Tabel1[[#This Row],[Bez - Obstakel, openbaar]:[Bez - Obstakel, doelgroep]])</f>
        <v>0</v>
      </c>
      <c r="AS303" s="28"/>
      <c r="AT303" s="28"/>
      <c r="AU303" s="1"/>
      <c r="AV303" s="13">
        <f>SUM(Tabel1[[#This Row],[Bez - doelgroep totaal]]+Tabel1[[#This Row],[Bez - Openbaar]]+Tabel1[[#This Row],[Bez - Foutparkeerders]]+Tabel1[[#This Row],[Bez - Obstakels]]+Tabel1[[#This Row],[Bez - Informeel]])</f>
        <v>9</v>
      </c>
      <c r="AW30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0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0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0.81818181818181823</v>
      </c>
      <c r="AZ30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0.81818181818181823</v>
      </c>
      <c r="BA30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0.81818181818181823</v>
      </c>
      <c r="BB303" s="23">
        <f>IF(OR(Tabel1[[#This Row],[Situatie tijdens meetmoment]]="wegwerkzaamheden",Tabel1[[#This Row],[Situatie tijdens meetmoment]]="niet bereikbaar")," ",IFERROR(Tabel1[[#This Row],[Totale bezetting]]/Tabel1[[#This Row],[Totale capaciteit]],IF( AND(Tabel1[[#This Row],[Totale bezetting]]&gt;0,Tabel1[[#This Row],[Totale capaciteit]]=0),"  ","   ")))</f>
        <v>0.81818181818181823</v>
      </c>
      <c r="BC303" s="4"/>
      <c r="BN303"/>
      <c r="BQ303" s="4"/>
      <c r="BR303" s="11"/>
      <c r="BS303" s="1"/>
      <c r="BU303"/>
      <c r="CF303" s="4"/>
    </row>
    <row r="304" spans="1:84" x14ac:dyDescent="0.25">
      <c r="A304" s="1" t="s">
        <v>218</v>
      </c>
      <c r="B304" s="1" t="s">
        <v>305</v>
      </c>
      <c r="C304" s="1" t="s">
        <v>420</v>
      </c>
      <c r="D304" s="1" t="s">
        <v>352</v>
      </c>
      <c r="E304" s="40">
        <v>45521</v>
      </c>
      <c r="F304" s="37" t="s">
        <v>303</v>
      </c>
      <c r="G304" s="4">
        <v>11</v>
      </c>
      <c r="H304" s="4">
        <v>0</v>
      </c>
      <c r="I304" s="4">
        <v>0</v>
      </c>
      <c r="J304" s="4">
        <v>0</v>
      </c>
      <c r="K304" s="4">
        <v>0</v>
      </c>
      <c r="L304" s="4">
        <v>0</v>
      </c>
      <c r="M304" s="4">
        <v>0</v>
      </c>
      <c r="N304" s="4">
        <v>0</v>
      </c>
      <c r="O304" s="4">
        <v>0</v>
      </c>
      <c r="P304" s="4">
        <v>0</v>
      </c>
      <c r="Q304" s="4">
        <v>0</v>
      </c>
      <c r="R304" s="4">
        <v>0</v>
      </c>
      <c r="S304" s="4">
        <v>0</v>
      </c>
      <c r="T304" s="4">
        <v>0</v>
      </c>
      <c r="U304" s="4">
        <v>0</v>
      </c>
      <c r="V304" s="4">
        <v>0</v>
      </c>
      <c r="W304" s="4">
        <v>0</v>
      </c>
      <c r="X30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04" s="4">
        <f>Tabel1[[#This Row],[Totale openbare capaciteit]]+Tabel1[[#This Row],[Totale doelgroep capaciteit]]+Tabel1[[#This Row],[Cap - Informeel]]</f>
        <v>11</v>
      </c>
      <c r="Z304" s="29">
        <v>5</v>
      </c>
      <c r="AA304" s="30"/>
      <c r="AB304" s="30"/>
      <c r="AC304" s="30"/>
      <c r="AD304" s="30"/>
      <c r="AE304" s="30"/>
      <c r="AF304" s="30"/>
      <c r="AG304" s="30"/>
      <c r="AH304" s="4">
        <f>SUM(Tabel1[[#This Row],[Bez - Gehandicapten algemeen]:[Bez - Overig gereserveerd]])</f>
        <v>0</v>
      </c>
      <c r="AI304" s="30"/>
      <c r="AJ304" s="35"/>
      <c r="AK304" s="35"/>
      <c r="AL304" s="31"/>
      <c r="AM304" s="22">
        <f>SUM(Tabel1[[#This Row],[Bez - fout, canadees]:[Bez - fout, anders]])</f>
        <v>0</v>
      </c>
      <c r="AN304" s="30"/>
      <c r="AO304" s="30"/>
      <c r="AP304" s="30"/>
      <c r="AQ304" s="30"/>
      <c r="AR304" s="22">
        <f>SUM(Tabel1[[#This Row],[Bez - Obstakel, openbaar]:[Bez - Obstakel, doelgroep]])</f>
        <v>0</v>
      </c>
      <c r="AS304" s="28"/>
      <c r="AT304" s="28"/>
      <c r="AU304" s="1"/>
      <c r="AV304" s="13">
        <f>SUM(Tabel1[[#This Row],[Bez - doelgroep totaal]]+Tabel1[[#This Row],[Bez - Openbaar]]+Tabel1[[#This Row],[Bez - Foutparkeerders]]+Tabel1[[#This Row],[Bez - Obstakels]]+Tabel1[[#This Row],[Bez - Informeel]])</f>
        <v>5</v>
      </c>
      <c r="AW30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0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0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0.45454545454545453</v>
      </c>
      <c r="AZ30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0.45454545454545453</v>
      </c>
      <c r="BA30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0.45454545454545453</v>
      </c>
      <c r="BB304" s="23">
        <f>IF(OR(Tabel1[[#This Row],[Situatie tijdens meetmoment]]="wegwerkzaamheden",Tabel1[[#This Row],[Situatie tijdens meetmoment]]="niet bereikbaar")," ",IFERROR(Tabel1[[#This Row],[Totale bezetting]]/Tabel1[[#This Row],[Totale capaciteit]],IF( AND(Tabel1[[#This Row],[Totale bezetting]]&gt;0,Tabel1[[#This Row],[Totale capaciteit]]=0),"  ","   ")))</f>
        <v>0.45454545454545453</v>
      </c>
      <c r="BC304" s="4"/>
      <c r="BN304"/>
      <c r="BQ304" s="4"/>
      <c r="BR304" s="11"/>
      <c r="BS304" s="1"/>
      <c r="BU304"/>
      <c r="CF304" s="4"/>
    </row>
    <row r="305" spans="1:84" x14ac:dyDescent="0.25">
      <c r="A305" s="1" t="s">
        <v>219</v>
      </c>
      <c r="B305" s="1" t="s">
        <v>305</v>
      </c>
      <c r="C305" s="1" t="s">
        <v>420</v>
      </c>
      <c r="D305" s="1" t="s">
        <v>345</v>
      </c>
      <c r="E305" s="40">
        <v>45518</v>
      </c>
      <c r="F305" s="37" t="s">
        <v>302</v>
      </c>
      <c r="G305" s="4">
        <v>26</v>
      </c>
      <c r="H305" s="4">
        <v>0</v>
      </c>
      <c r="I305" s="4">
        <v>1</v>
      </c>
      <c r="J305" s="4">
        <v>0</v>
      </c>
      <c r="K305" s="4">
        <v>0</v>
      </c>
      <c r="L305" s="4">
        <v>0</v>
      </c>
      <c r="M305" s="4">
        <v>0</v>
      </c>
      <c r="N305" s="4">
        <v>0</v>
      </c>
      <c r="O305" s="4">
        <v>1</v>
      </c>
      <c r="P305" s="4">
        <v>0</v>
      </c>
      <c r="Q305" s="4">
        <v>0</v>
      </c>
      <c r="R305" s="4">
        <v>0</v>
      </c>
      <c r="S305" s="4">
        <v>0</v>
      </c>
      <c r="T305" s="4">
        <v>0</v>
      </c>
      <c r="U305" s="4">
        <v>0</v>
      </c>
      <c r="V305" s="4">
        <v>0</v>
      </c>
      <c r="W305" s="4">
        <v>0</v>
      </c>
      <c r="X30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05" s="4">
        <f>Tabel1[[#This Row],[Totale openbare capaciteit]]+Tabel1[[#This Row],[Totale doelgroep capaciteit]]+Tabel1[[#This Row],[Cap - Informeel]]</f>
        <v>27</v>
      </c>
      <c r="Z305" s="29">
        <v>5</v>
      </c>
      <c r="AA305" s="30"/>
      <c r="AB305" s="30"/>
      <c r="AC305" s="30"/>
      <c r="AD305" s="30"/>
      <c r="AE305" s="30"/>
      <c r="AF305" s="30"/>
      <c r="AG305" s="30"/>
      <c r="AH305" s="4">
        <f>SUM(Tabel1[[#This Row],[Bez - Gehandicapten algemeen]:[Bez - Overig gereserveerd]])</f>
        <v>0</v>
      </c>
      <c r="AI305" s="30"/>
      <c r="AJ305" s="35"/>
      <c r="AK305" s="35"/>
      <c r="AL305" s="31"/>
      <c r="AM305" s="22">
        <f>SUM(Tabel1[[#This Row],[Bez - fout, canadees]:[Bez - fout, anders]])</f>
        <v>0</v>
      </c>
      <c r="AN305" s="30"/>
      <c r="AO305" s="30"/>
      <c r="AP305" s="30"/>
      <c r="AQ305" s="30"/>
      <c r="AR305" s="22">
        <f>SUM(Tabel1[[#This Row],[Bez - Obstakel, openbaar]:[Bez - Obstakel, doelgroep]])</f>
        <v>0</v>
      </c>
      <c r="AS305" s="28"/>
      <c r="AT305" s="28"/>
      <c r="AU305" s="1"/>
      <c r="AV305" s="13">
        <f>SUM(Tabel1[[#This Row],[Bez - doelgroep totaal]]+Tabel1[[#This Row],[Bez - Openbaar]]+Tabel1[[#This Row],[Bez - Foutparkeerders]]+Tabel1[[#This Row],[Bez - Obstakels]]+Tabel1[[#This Row],[Bez - Informeel]])</f>
        <v>5</v>
      </c>
      <c r="AW305"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30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0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0.19230769230769232</v>
      </c>
      <c r="AZ30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0.19230769230769232</v>
      </c>
      <c r="BA30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0.18518518518518517</v>
      </c>
      <c r="BB305" s="23">
        <f>IF(OR(Tabel1[[#This Row],[Situatie tijdens meetmoment]]="wegwerkzaamheden",Tabel1[[#This Row],[Situatie tijdens meetmoment]]="niet bereikbaar")," ",IFERROR(Tabel1[[#This Row],[Totale bezetting]]/Tabel1[[#This Row],[Totale capaciteit]],IF( AND(Tabel1[[#This Row],[Totale bezetting]]&gt;0,Tabel1[[#This Row],[Totale capaciteit]]=0),"  ","   ")))</f>
        <v>0.18518518518518517</v>
      </c>
      <c r="BC305" s="4"/>
      <c r="BN305"/>
      <c r="BQ305" s="4"/>
      <c r="BR305" s="11"/>
      <c r="BS305" s="1"/>
      <c r="BU305"/>
      <c r="CF305" s="4"/>
    </row>
    <row r="306" spans="1:84" x14ac:dyDescent="0.25">
      <c r="A306" s="1" t="s">
        <v>219</v>
      </c>
      <c r="B306" s="1" t="s">
        <v>305</v>
      </c>
      <c r="C306" s="1" t="s">
        <v>420</v>
      </c>
      <c r="D306" s="1" t="s">
        <v>345</v>
      </c>
      <c r="E306" s="40">
        <v>45521</v>
      </c>
      <c r="F306" s="37" t="s">
        <v>303</v>
      </c>
      <c r="G306" s="4">
        <v>26</v>
      </c>
      <c r="H306" s="4">
        <v>0</v>
      </c>
      <c r="I306" s="4">
        <v>1</v>
      </c>
      <c r="J306" s="4">
        <v>0</v>
      </c>
      <c r="K306" s="4">
        <v>0</v>
      </c>
      <c r="L306" s="4">
        <v>0</v>
      </c>
      <c r="M306" s="4">
        <v>0</v>
      </c>
      <c r="N306" s="4">
        <v>0</v>
      </c>
      <c r="O306" s="4">
        <v>1</v>
      </c>
      <c r="P306" s="4">
        <v>0</v>
      </c>
      <c r="Q306" s="4">
        <v>0</v>
      </c>
      <c r="R306" s="4">
        <v>0</v>
      </c>
      <c r="S306" s="4">
        <v>0</v>
      </c>
      <c r="T306" s="4">
        <v>0</v>
      </c>
      <c r="U306" s="4">
        <v>0</v>
      </c>
      <c r="V306" s="4">
        <v>0</v>
      </c>
      <c r="W306" s="4">
        <v>0</v>
      </c>
      <c r="X30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06" s="4">
        <f>Tabel1[[#This Row],[Totale openbare capaciteit]]+Tabel1[[#This Row],[Totale doelgroep capaciteit]]+Tabel1[[#This Row],[Cap - Informeel]]</f>
        <v>27</v>
      </c>
      <c r="Z306" s="29">
        <v>8</v>
      </c>
      <c r="AA306" s="30"/>
      <c r="AB306" s="30"/>
      <c r="AC306" s="30"/>
      <c r="AD306" s="30"/>
      <c r="AE306" s="30"/>
      <c r="AF306" s="30"/>
      <c r="AG306" s="30"/>
      <c r="AH306" s="4">
        <f>SUM(Tabel1[[#This Row],[Bez - Gehandicapten algemeen]:[Bez - Overig gereserveerd]])</f>
        <v>0</v>
      </c>
      <c r="AI306" s="30"/>
      <c r="AJ306" s="35"/>
      <c r="AK306" s="35"/>
      <c r="AL306" s="31"/>
      <c r="AM306" s="22">
        <f>SUM(Tabel1[[#This Row],[Bez - fout, canadees]:[Bez - fout, anders]])</f>
        <v>0</v>
      </c>
      <c r="AN306" s="30"/>
      <c r="AO306" s="30"/>
      <c r="AP306" s="30"/>
      <c r="AQ306" s="30"/>
      <c r="AR306" s="22">
        <f>SUM(Tabel1[[#This Row],[Bez - Obstakel, openbaar]:[Bez - Obstakel, doelgroep]])</f>
        <v>0</v>
      </c>
      <c r="AS306" s="28"/>
      <c r="AT306" s="28"/>
      <c r="AU306" s="1"/>
      <c r="AV306" s="13">
        <f>SUM(Tabel1[[#This Row],[Bez - doelgroep totaal]]+Tabel1[[#This Row],[Bez - Openbaar]]+Tabel1[[#This Row],[Bez - Foutparkeerders]]+Tabel1[[#This Row],[Bez - Obstakels]]+Tabel1[[#This Row],[Bez - Informeel]])</f>
        <v>8</v>
      </c>
      <c r="AW306"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30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0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0.30769230769230771</v>
      </c>
      <c r="AZ30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0.30769230769230771</v>
      </c>
      <c r="BA30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0.29629629629629628</v>
      </c>
      <c r="BB306" s="23">
        <f>IF(OR(Tabel1[[#This Row],[Situatie tijdens meetmoment]]="wegwerkzaamheden",Tabel1[[#This Row],[Situatie tijdens meetmoment]]="niet bereikbaar")," ",IFERROR(Tabel1[[#This Row],[Totale bezetting]]/Tabel1[[#This Row],[Totale capaciteit]],IF( AND(Tabel1[[#This Row],[Totale bezetting]]&gt;0,Tabel1[[#This Row],[Totale capaciteit]]=0),"  ","   ")))</f>
        <v>0.29629629629629628</v>
      </c>
      <c r="BC306" s="4"/>
      <c r="BN306"/>
      <c r="BQ306" s="4"/>
      <c r="BR306" s="11"/>
      <c r="BS306" s="1"/>
      <c r="BU306"/>
      <c r="CF306" s="4"/>
    </row>
    <row r="307" spans="1:84" x14ac:dyDescent="0.25">
      <c r="A307" s="1" t="s">
        <v>220</v>
      </c>
      <c r="B307" s="1" t="s">
        <v>305</v>
      </c>
      <c r="C307" s="1" t="s">
        <v>420</v>
      </c>
      <c r="D307" s="1" t="s">
        <v>341</v>
      </c>
      <c r="E307" s="40">
        <v>45518</v>
      </c>
      <c r="F307" s="37" t="s">
        <v>302</v>
      </c>
      <c r="G307" s="4">
        <v>4</v>
      </c>
      <c r="H307" s="4">
        <v>0</v>
      </c>
      <c r="I307" s="4">
        <v>0</v>
      </c>
      <c r="J307" s="4">
        <v>0</v>
      </c>
      <c r="K307" s="4">
        <v>0</v>
      </c>
      <c r="L307" s="4">
        <v>0</v>
      </c>
      <c r="M307" s="4">
        <v>0</v>
      </c>
      <c r="N307" s="4">
        <v>0</v>
      </c>
      <c r="O307" s="4">
        <v>0</v>
      </c>
      <c r="P307" s="4">
        <v>2</v>
      </c>
      <c r="Q307" s="4">
        <v>1</v>
      </c>
      <c r="R307" s="4">
        <v>0</v>
      </c>
      <c r="S307" s="4">
        <v>0</v>
      </c>
      <c r="T307" s="4">
        <v>0</v>
      </c>
      <c r="U307" s="4">
        <v>0</v>
      </c>
      <c r="V307" s="4">
        <v>0</v>
      </c>
      <c r="W307" s="4">
        <v>0</v>
      </c>
      <c r="X30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307" s="4">
        <f>Tabel1[[#This Row],[Totale openbare capaciteit]]+Tabel1[[#This Row],[Totale doelgroep capaciteit]]+Tabel1[[#This Row],[Cap - Informeel]]</f>
        <v>4</v>
      </c>
      <c r="Z307" s="29">
        <v>4</v>
      </c>
      <c r="AA307" s="30"/>
      <c r="AB307" s="30"/>
      <c r="AC307" s="30"/>
      <c r="AD307" s="30"/>
      <c r="AE307" s="30"/>
      <c r="AF307" s="30"/>
      <c r="AG307" s="30"/>
      <c r="AH307" s="4">
        <f>SUM(Tabel1[[#This Row],[Bez - Gehandicapten algemeen]:[Bez - Overig gereserveerd]])</f>
        <v>0</v>
      </c>
      <c r="AI307" s="29">
        <v>3</v>
      </c>
      <c r="AJ307" s="35"/>
      <c r="AK307" s="35"/>
      <c r="AL307" s="31"/>
      <c r="AM307" s="22">
        <f>SUM(Tabel1[[#This Row],[Bez - fout, canadees]:[Bez - fout, anders]])</f>
        <v>0</v>
      </c>
      <c r="AN307" s="30"/>
      <c r="AO307" s="30"/>
      <c r="AP307" s="30"/>
      <c r="AQ307" s="30"/>
      <c r="AR307" s="22">
        <f>SUM(Tabel1[[#This Row],[Bez - Obstakel, openbaar]:[Bez - Obstakel, doelgroep]])</f>
        <v>0</v>
      </c>
      <c r="AS307" s="28"/>
      <c r="AT307" s="28"/>
      <c r="AU307" s="1"/>
      <c r="AV307" s="13">
        <f>SUM(Tabel1[[#This Row],[Bez - doelgroep totaal]]+Tabel1[[#This Row],[Bez - Openbaar]]+Tabel1[[#This Row],[Bez - Foutparkeerders]]+Tabel1[[#This Row],[Bez - Obstakels]]+Tabel1[[#This Row],[Bez - Informeel]])</f>
        <v>4</v>
      </c>
      <c r="AW30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07" s="8">
        <f>IF(OR(Tabel1[[#This Row],[Situatie tijdens meetmoment]]="wegwerkzaamheden",Tabel1[[#This Row],[Situatie tijdens meetmoment]]="niet bereikbaar")," ",IFERROR((Tabel1[[#This Row],[Bez - Privaat]])/Tabel1[[#This Row],[Cap - Privaat]],IF( AND((Tabel1[[#This Row],[Bez - Privaat]])&gt;0,Tabel1[[#This Row],[Cap - Privaat]]=0),"  ","   ")))</f>
        <v>0.75</v>
      </c>
      <c r="AY30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30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30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307" s="23">
        <f>IF(OR(Tabel1[[#This Row],[Situatie tijdens meetmoment]]="wegwerkzaamheden",Tabel1[[#This Row],[Situatie tijdens meetmoment]]="niet bereikbaar")," ",IFERROR(Tabel1[[#This Row],[Totale bezetting]]/Tabel1[[#This Row],[Totale capaciteit]],IF( AND(Tabel1[[#This Row],[Totale bezetting]]&gt;0,Tabel1[[#This Row],[Totale capaciteit]]=0),"  ","   ")))</f>
        <v>1</v>
      </c>
      <c r="BC307" s="4"/>
      <c r="BN307"/>
      <c r="BQ307" s="4"/>
      <c r="BR307" s="11"/>
      <c r="BS307" s="1"/>
      <c r="BU307"/>
      <c r="CF307" s="4"/>
    </row>
    <row r="308" spans="1:84" x14ac:dyDescent="0.25">
      <c r="A308" s="1" t="s">
        <v>220</v>
      </c>
      <c r="B308" s="1" t="s">
        <v>305</v>
      </c>
      <c r="C308" s="1" t="s">
        <v>420</v>
      </c>
      <c r="D308" s="1" t="s">
        <v>341</v>
      </c>
      <c r="E308" s="40">
        <v>45521</v>
      </c>
      <c r="F308" s="37" t="s">
        <v>303</v>
      </c>
      <c r="G308" s="4">
        <v>4</v>
      </c>
      <c r="H308" s="4">
        <v>0</v>
      </c>
      <c r="I308" s="4">
        <v>0</v>
      </c>
      <c r="J308" s="4">
        <v>0</v>
      </c>
      <c r="K308" s="4">
        <v>0</v>
      </c>
      <c r="L308" s="4">
        <v>0</v>
      </c>
      <c r="M308" s="4">
        <v>0</v>
      </c>
      <c r="N308" s="4">
        <v>0</v>
      </c>
      <c r="O308" s="4">
        <v>0</v>
      </c>
      <c r="P308" s="4">
        <v>2</v>
      </c>
      <c r="Q308" s="4">
        <v>1</v>
      </c>
      <c r="R308" s="4">
        <v>0</v>
      </c>
      <c r="S308" s="4">
        <v>0</v>
      </c>
      <c r="T308" s="4">
        <v>0</v>
      </c>
      <c r="U308" s="4">
        <v>0</v>
      </c>
      <c r="V308" s="4">
        <v>0</v>
      </c>
      <c r="W308" s="4">
        <v>0</v>
      </c>
      <c r="X30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308" s="4">
        <f>Tabel1[[#This Row],[Totale openbare capaciteit]]+Tabel1[[#This Row],[Totale doelgroep capaciteit]]+Tabel1[[#This Row],[Cap - Informeel]]</f>
        <v>4</v>
      </c>
      <c r="Z308" s="29">
        <v>3</v>
      </c>
      <c r="AA308" s="30"/>
      <c r="AB308" s="30"/>
      <c r="AC308" s="30"/>
      <c r="AD308" s="30"/>
      <c r="AE308" s="30"/>
      <c r="AF308" s="30"/>
      <c r="AG308" s="30"/>
      <c r="AH308" s="4">
        <f>SUM(Tabel1[[#This Row],[Bez - Gehandicapten algemeen]:[Bez - Overig gereserveerd]])</f>
        <v>0</v>
      </c>
      <c r="AI308" s="29">
        <v>2</v>
      </c>
      <c r="AJ308" s="35"/>
      <c r="AK308" s="35"/>
      <c r="AL308" s="31"/>
      <c r="AM308" s="22">
        <f>SUM(Tabel1[[#This Row],[Bez - fout, canadees]:[Bez - fout, anders]])</f>
        <v>0</v>
      </c>
      <c r="AN308" s="30"/>
      <c r="AO308" s="30"/>
      <c r="AP308" s="30"/>
      <c r="AQ308" s="30"/>
      <c r="AR308" s="22">
        <f>SUM(Tabel1[[#This Row],[Bez - Obstakel, openbaar]:[Bez - Obstakel, doelgroep]])</f>
        <v>0</v>
      </c>
      <c r="AS308" s="28"/>
      <c r="AT308" s="28"/>
      <c r="AU308" s="1"/>
      <c r="AV308" s="13">
        <f>SUM(Tabel1[[#This Row],[Bez - doelgroep totaal]]+Tabel1[[#This Row],[Bez - Openbaar]]+Tabel1[[#This Row],[Bez - Foutparkeerders]]+Tabel1[[#This Row],[Bez - Obstakels]]+Tabel1[[#This Row],[Bez - Informeel]])</f>
        <v>3</v>
      </c>
      <c r="AW30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08" s="8">
        <f>IF(OR(Tabel1[[#This Row],[Situatie tijdens meetmoment]]="wegwerkzaamheden",Tabel1[[#This Row],[Situatie tijdens meetmoment]]="niet bereikbaar")," ",IFERROR((Tabel1[[#This Row],[Bez - Privaat]])/Tabel1[[#This Row],[Cap - Privaat]],IF( AND((Tabel1[[#This Row],[Bez - Privaat]])&gt;0,Tabel1[[#This Row],[Cap - Privaat]]=0),"  ","   ")))</f>
        <v>0.5</v>
      </c>
      <c r="AY30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0.75</v>
      </c>
      <c r="AZ30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0.75</v>
      </c>
      <c r="BA30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0.75</v>
      </c>
      <c r="BB308" s="23">
        <f>IF(OR(Tabel1[[#This Row],[Situatie tijdens meetmoment]]="wegwerkzaamheden",Tabel1[[#This Row],[Situatie tijdens meetmoment]]="niet bereikbaar")," ",IFERROR(Tabel1[[#This Row],[Totale bezetting]]/Tabel1[[#This Row],[Totale capaciteit]],IF( AND(Tabel1[[#This Row],[Totale bezetting]]&gt;0,Tabel1[[#This Row],[Totale capaciteit]]=0),"  ","   ")))</f>
        <v>0.75</v>
      </c>
      <c r="BC308" s="4"/>
      <c r="BN308"/>
      <c r="BQ308" s="4"/>
      <c r="BR308" s="11"/>
      <c r="BS308" s="1"/>
      <c r="BU308"/>
      <c r="CF308" s="4"/>
    </row>
    <row r="309" spans="1:84" x14ac:dyDescent="0.25">
      <c r="A309" s="1" t="s">
        <v>221</v>
      </c>
      <c r="B309" s="1" t="s">
        <v>305</v>
      </c>
      <c r="C309" s="1" t="s">
        <v>420</v>
      </c>
      <c r="D309" s="1" t="s">
        <v>362</v>
      </c>
      <c r="E309" s="40">
        <v>45518</v>
      </c>
      <c r="F309" s="37" t="s">
        <v>302</v>
      </c>
      <c r="G309" s="4">
        <v>18</v>
      </c>
      <c r="H309" s="4">
        <v>0</v>
      </c>
      <c r="I309" s="4">
        <v>0</v>
      </c>
      <c r="J309" s="4">
        <v>0</v>
      </c>
      <c r="K309" s="4">
        <v>0</v>
      </c>
      <c r="L309" s="4">
        <v>0</v>
      </c>
      <c r="M309" s="4">
        <v>0</v>
      </c>
      <c r="N309" s="4">
        <v>0</v>
      </c>
      <c r="O309" s="4">
        <v>0</v>
      </c>
      <c r="P309" s="4">
        <v>3</v>
      </c>
      <c r="Q309" s="4">
        <v>0</v>
      </c>
      <c r="R309" s="4">
        <v>2</v>
      </c>
      <c r="S309" s="4">
        <v>0</v>
      </c>
      <c r="T309" s="4">
        <v>0</v>
      </c>
      <c r="U309" s="4">
        <v>0</v>
      </c>
      <c r="V309" s="4">
        <v>0</v>
      </c>
      <c r="W309" s="4">
        <v>0</v>
      </c>
      <c r="X30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5</v>
      </c>
      <c r="Y309" s="4">
        <f>Tabel1[[#This Row],[Totale openbare capaciteit]]+Tabel1[[#This Row],[Totale doelgroep capaciteit]]+Tabel1[[#This Row],[Cap - Informeel]]</f>
        <v>18</v>
      </c>
      <c r="Z309" s="29">
        <v>12</v>
      </c>
      <c r="AA309" s="30"/>
      <c r="AB309" s="30"/>
      <c r="AC309" s="30"/>
      <c r="AD309" s="30"/>
      <c r="AE309" s="30"/>
      <c r="AF309" s="30"/>
      <c r="AG309" s="30"/>
      <c r="AH309" s="4">
        <f>SUM(Tabel1[[#This Row],[Bez - Gehandicapten algemeen]:[Bez - Overig gereserveerd]])</f>
        <v>0</v>
      </c>
      <c r="AI309" s="29">
        <v>5</v>
      </c>
      <c r="AJ309" s="35"/>
      <c r="AK309" s="35"/>
      <c r="AL309" s="31"/>
      <c r="AM309" s="22">
        <f>SUM(Tabel1[[#This Row],[Bez - fout, canadees]:[Bez - fout, anders]])</f>
        <v>0</v>
      </c>
      <c r="AN309" s="30"/>
      <c r="AO309" s="30"/>
      <c r="AP309" s="30"/>
      <c r="AQ309" s="30"/>
      <c r="AR309" s="22">
        <f>SUM(Tabel1[[#This Row],[Bez - Obstakel, openbaar]:[Bez - Obstakel, doelgroep]])</f>
        <v>0</v>
      </c>
      <c r="AS309" s="28"/>
      <c r="AT309" s="28"/>
      <c r="AU309" s="1"/>
      <c r="AV309" s="13">
        <f>SUM(Tabel1[[#This Row],[Bez - doelgroep totaal]]+Tabel1[[#This Row],[Bez - Openbaar]]+Tabel1[[#This Row],[Bez - Foutparkeerders]]+Tabel1[[#This Row],[Bez - Obstakels]]+Tabel1[[#This Row],[Bez - Informeel]])</f>
        <v>12</v>
      </c>
      <c r="AW30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09" s="8">
        <f>IF(OR(Tabel1[[#This Row],[Situatie tijdens meetmoment]]="wegwerkzaamheden",Tabel1[[#This Row],[Situatie tijdens meetmoment]]="niet bereikbaar")," ",IFERROR((Tabel1[[#This Row],[Bez - Privaat]])/Tabel1[[#This Row],[Cap - Privaat]],IF( AND((Tabel1[[#This Row],[Bez - Privaat]])&gt;0,Tabel1[[#This Row],[Cap - Privaat]]=0),"  ","   ")))</f>
        <v>1</v>
      </c>
      <c r="AY30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0.66666666666666663</v>
      </c>
      <c r="AZ30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0.66666666666666663</v>
      </c>
      <c r="BA30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0.66666666666666663</v>
      </c>
      <c r="BB309" s="23">
        <f>IF(OR(Tabel1[[#This Row],[Situatie tijdens meetmoment]]="wegwerkzaamheden",Tabel1[[#This Row],[Situatie tijdens meetmoment]]="niet bereikbaar")," ",IFERROR(Tabel1[[#This Row],[Totale bezetting]]/Tabel1[[#This Row],[Totale capaciteit]],IF( AND(Tabel1[[#This Row],[Totale bezetting]]&gt;0,Tabel1[[#This Row],[Totale capaciteit]]=0),"  ","   ")))</f>
        <v>0.66666666666666663</v>
      </c>
      <c r="BC309" s="4"/>
      <c r="BN309"/>
      <c r="BQ309" s="4"/>
      <c r="BR309" s="11"/>
      <c r="BS309" s="1"/>
      <c r="BU309"/>
      <c r="CF309" s="4"/>
    </row>
    <row r="310" spans="1:84" x14ac:dyDescent="0.25">
      <c r="A310" s="1" t="s">
        <v>221</v>
      </c>
      <c r="B310" s="1" t="s">
        <v>305</v>
      </c>
      <c r="C310" s="1" t="s">
        <v>420</v>
      </c>
      <c r="D310" s="1" t="s">
        <v>362</v>
      </c>
      <c r="E310" s="40">
        <v>45521</v>
      </c>
      <c r="F310" s="37" t="s">
        <v>303</v>
      </c>
      <c r="G310" s="4">
        <v>18</v>
      </c>
      <c r="H310" s="4">
        <v>0</v>
      </c>
      <c r="I310" s="4">
        <v>0</v>
      </c>
      <c r="J310" s="4">
        <v>0</v>
      </c>
      <c r="K310" s="4">
        <v>0</v>
      </c>
      <c r="L310" s="4">
        <v>0</v>
      </c>
      <c r="M310" s="4">
        <v>0</v>
      </c>
      <c r="N310" s="4">
        <v>0</v>
      </c>
      <c r="O310" s="4">
        <v>0</v>
      </c>
      <c r="P310" s="4">
        <v>3</v>
      </c>
      <c r="Q310" s="4">
        <v>0</v>
      </c>
      <c r="R310" s="4">
        <v>2</v>
      </c>
      <c r="S310" s="4">
        <v>0</v>
      </c>
      <c r="T310" s="4">
        <v>0</v>
      </c>
      <c r="U310" s="4">
        <v>0</v>
      </c>
      <c r="V310" s="4">
        <v>0</v>
      </c>
      <c r="W310" s="4">
        <v>0</v>
      </c>
      <c r="X31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5</v>
      </c>
      <c r="Y310" s="4">
        <f>Tabel1[[#This Row],[Totale openbare capaciteit]]+Tabel1[[#This Row],[Totale doelgroep capaciteit]]+Tabel1[[#This Row],[Cap - Informeel]]</f>
        <v>18</v>
      </c>
      <c r="Z310" s="29">
        <v>11</v>
      </c>
      <c r="AA310" s="30"/>
      <c r="AB310" s="30"/>
      <c r="AC310" s="30"/>
      <c r="AD310" s="30"/>
      <c r="AE310" s="30"/>
      <c r="AF310" s="30"/>
      <c r="AG310" s="30"/>
      <c r="AH310" s="4">
        <f>SUM(Tabel1[[#This Row],[Bez - Gehandicapten algemeen]:[Bez - Overig gereserveerd]])</f>
        <v>0</v>
      </c>
      <c r="AI310" s="29">
        <v>3</v>
      </c>
      <c r="AJ310" s="35"/>
      <c r="AK310" s="35"/>
      <c r="AL310" s="31"/>
      <c r="AM310" s="22">
        <f>SUM(Tabel1[[#This Row],[Bez - fout, canadees]:[Bez - fout, anders]])</f>
        <v>0</v>
      </c>
      <c r="AN310" s="30"/>
      <c r="AO310" s="30"/>
      <c r="AP310" s="30"/>
      <c r="AQ310" s="30"/>
      <c r="AR310" s="22">
        <f>SUM(Tabel1[[#This Row],[Bez - Obstakel, openbaar]:[Bez - Obstakel, doelgroep]])</f>
        <v>0</v>
      </c>
      <c r="AS310" s="28"/>
      <c r="AT310" s="28"/>
      <c r="AU310" s="1"/>
      <c r="AV310" s="13">
        <f>SUM(Tabel1[[#This Row],[Bez - doelgroep totaal]]+Tabel1[[#This Row],[Bez - Openbaar]]+Tabel1[[#This Row],[Bez - Foutparkeerders]]+Tabel1[[#This Row],[Bez - Obstakels]]+Tabel1[[#This Row],[Bez - Informeel]])</f>
        <v>11</v>
      </c>
      <c r="AW31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10" s="8">
        <f>IF(OR(Tabel1[[#This Row],[Situatie tijdens meetmoment]]="wegwerkzaamheden",Tabel1[[#This Row],[Situatie tijdens meetmoment]]="niet bereikbaar")," ",IFERROR((Tabel1[[#This Row],[Bez - Privaat]])/Tabel1[[#This Row],[Cap - Privaat]],IF( AND((Tabel1[[#This Row],[Bez - Privaat]])&gt;0,Tabel1[[#This Row],[Cap - Privaat]]=0),"  ","   ")))</f>
        <v>0.6</v>
      </c>
      <c r="AY31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0.61111111111111116</v>
      </c>
      <c r="AZ31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0.61111111111111116</v>
      </c>
      <c r="BA31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0.61111111111111116</v>
      </c>
      <c r="BB310" s="23">
        <f>IF(OR(Tabel1[[#This Row],[Situatie tijdens meetmoment]]="wegwerkzaamheden",Tabel1[[#This Row],[Situatie tijdens meetmoment]]="niet bereikbaar")," ",IFERROR(Tabel1[[#This Row],[Totale bezetting]]/Tabel1[[#This Row],[Totale capaciteit]],IF( AND(Tabel1[[#This Row],[Totale bezetting]]&gt;0,Tabel1[[#This Row],[Totale capaciteit]]=0),"  ","   ")))</f>
        <v>0.61111111111111116</v>
      </c>
      <c r="BC310" s="4"/>
      <c r="BN310"/>
      <c r="BQ310" s="4"/>
      <c r="BR310" s="11"/>
      <c r="BS310" s="1"/>
      <c r="BU310"/>
      <c r="CF310" s="4"/>
    </row>
    <row r="311" spans="1:84" x14ac:dyDescent="0.25">
      <c r="A311" s="1" t="s">
        <v>222</v>
      </c>
      <c r="B311" s="1" t="s">
        <v>305</v>
      </c>
      <c r="C311" s="1" t="s">
        <v>420</v>
      </c>
      <c r="D311" s="1" t="s">
        <v>351</v>
      </c>
      <c r="E311" s="40">
        <v>45518</v>
      </c>
      <c r="F311" s="37" t="s">
        <v>302</v>
      </c>
      <c r="G311" s="4">
        <v>13</v>
      </c>
      <c r="H311" s="4">
        <v>0</v>
      </c>
      <c r="I311" s="4">
        <v>0</v>
      </c>
      <c r="J311" s="4">
        <v>0</v>
      </c>
      <c r="K311" s="4">
        <v>0</v>
      </c>
      <c r="L311" s="4">
        <v>0</v>
      </c>
      <c r="M311" s="4">
        <v>0</v>
      </c>
      <c r="N311" s="4">
        <v>0</v>
      </c>
      <c r="O311" s="4">
        <v>0</v>
      </c>
      <c r="P311" s="4">
        <v>0</v>
      </c>
      <c r="Q311" s="4">
        <v>0</v>
      </c>
      <c r="R311" s="4">
        <v>0</v>
      </c>
      <c r="S311" s="4">
        <v>0</v>
      </c>
      <c r="T311" s="4">
        <v>0</v>
      </c>
      <c r="U311" s="4">
        <v>0</v>
      </c>
      <c r="V311" s="4">
        <v>0</v>
      </c>
      <c r="W311" s="4">
        <v>0</v>
      </c>
      <c r="X31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11" s="4">
        <f>Tabel1[[#This Row],[Totale openbare capaciteit]]+Tabel1[[#This Row],[Totale doelgroep capaciteit]]+Tabel1[[#This Row],[Cap - Informeel]]</f>
        <v>13</v>
      </c>
      <c r="Z311" s="29">
        <v>7</v>
      </c>
      <c r="AA311" s="30"/>
      <c r="AB311" s="30"/>
      <c r="AC311" s="30"/>
      <c r="AD311" s="30"/>
      <c r="AE311" s="30"/>
      <c r="AF311" s="30"/>
      <c r="AG311" s="30"/>
      <c r="AH311" s="4">
        <f>SUM(Tabel1[[#This Row],[Bez - Gehandicapten algemeen]:[Bez - Overig gereserveerd]])</f>
        <v>0</v>
      </c>
      <c r="AI311" s="30"/>
      <c r="AJ311" s="35"/>
      <c r="AK311" s="35"/>
      <c r="AL311" s="31"/>
      <c r="AM311" s="22">
        <f>SUM(Tabel1[[#This Row],[Bez - fout, canadees]:[Bez - fout, anders]])</f>
        <v>0</v>
      </c>
      <c r="AN311" s="29">
        <v>1</v>
      </c>
      <c r="AO311" s="29"/>
      <c r="AP311" s="30"/>
      <c r="AQ311" s="30" t="s">
        <v>395</v>
      </c>
      <c r="AR311" s="22">
        <f>SUM(Tabel1[[#This Row],[Bez - Obstakel, openbaar]:[Bez - Obstakel, doelgroep]])</f>
        <v>1</v>
      </c>
      <c r="AS311" s="28"/>
      <c r="AT311" s="28"/>
      <c r="AU311" s="1"/>
      <c r="AV311" s="13">
        <f>SUM(Tabel1[[#This Row],[Bez - doelgroep totaal]]+Tabel1[[#This Row],[Bez - Openbaar]]+Tabel1[[#This Row],[Bez - Foutparkeerders]]+Tabel1[[#This Row],[Bez - Obstakels]]+Tabel1[[#This Row],[Bez - Informeel]])</f>
        <v>8</v>
      </c>
      <c r="AW31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11"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1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0.61538461538461542</v>
      </c>
      <c r="AZ31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0.61538461538461542</v>
      </c>
      <c r="BA31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0.61538461538461542</v>
      </c>
      <c r="BB311" s="23">
        <f>IF(OR(Tabel1[[#This Row],[Situatie tijdens meetmoment]]="wegwerkzaamheden",Tabel1[[#This Row],[Situatie tijdens meetmoment]]="niet bereikbaar")," ",IFERROR(Tabel1[[#This Row],[Totale bezetting]]/Tabel1[[#This Row],[Totale capaciteit]],IF( AND(Tabel1[[#This Row],[Totale bezetting]]&gt;0,Tabel1[[#This Row],[Totale capaciteit]]=0),"  ","   ")))</f>
        <v>0.61538461538461542</v>
      </c>
      <c r="BC311" s="4"/>
      <c r="BN311"/>
      <c r="BQ311" s="4"/>
      <c r="BR311" s="11"/>
      <c r="BS311" s="1"/>
      <c r="BU311"/>
      <c r="CF311" s="4"/>
    </row>
    <row r="312" spans="1:84" x14ac:dyDescent="0.25">
      <c r="A312" s="1" t="s">
        <v>222</v>
      </c>
      <c r="B312" s="1" t="s">
        <v>305</v>
      </c>
      <c r="C312" s="1" t="s">
        <v>420</v>
      </c>
      <c r="D312" s="1" t="s">
        <v>351</v>
      </c>
      <c r="E312" s="40">
        <v>45521</v>
      </c>
      <c r="F312" s="37" t="s">
        <v>303</v>
      </c>
      <c r="G312" s="4">
        <v>13</v>
      </c>
      <c r="H312" s="4">
        <v>0</v>
      </c>
      <c r="I312" s="4">
        <v>0</v>
      </c>
      <c r="J312" s="4">
        <v>0</v>
      </c>
      <c r="K312" s="4">
        <v>0</v>
      </c>
      <c r="L312" s="4">
        <v>0</v>
      </c>
      <c r="M312" s="4">
        <v>0</v>
      </c>
      <c r="N312" s="4">
        <v>0</v>
      </c>
      <c r="O312" s="4">
        <v>0</v>
      </c>
      <c r="P312" s="4">
        <v>0</v>
      </c>
      <c r="Q312" s="4">
        <v>0</v>
      </c>
      <c r="R312" s="4">
        <v>0</v>
      </c>
      <c r="S312" s="4">
        <v>0</v>
      </c>
      <c r="T312" s="4">
        <v>0</v>
      </c>
      <c r="U312" s="4">
        <v>0</v>
      </c>
      <c r="V312" s="4">
        <v>0</v>
      </c>
      <c r="W312" s="4">
        <v>0</v>
      </c>
      <c r="X31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12" s="4">
        <f>Tabel1[[#This Row],[Totale openbare capaciteit]]+Tabel1[[#This Row],[Totale doelgroep capaciteit]]+Tabel1[[#This Row],[Cap - Informeel]]</f>
        <v>13</v>
      </c>
      <c r="Z312" s="29">
        <v>3</v>
      </c>
      <c r="AA312" s="30"/>
      <c r="AB312" s="30"/>
      <c r="AC312" s="30"/>
      <c r="AD312" s="30"/>
      <c r="AE312" s="30"/>
      <c r="AF312" s="30"/>
      <c r="AG312" s="30"/>
      <c r="AH312" s="4">
        <f>SUM(Tabel1[[#This Row],[Bez - Gehandicapten algemeen]:[Bez - Overig gereserveerd]])</f>
        <v>0</v>
      </c>
      <c r="AI312" s="30"/>
      <c r="AJ312" s="35"/>
      <c r="AK312" s="35"/>
      <c r="AL312" s="31"/>
      <c r="AM312" s="22">
        <f>SUM(Tabel1[[#This Row],[Bez - fout, canadees]:[Bez - fout, anders]])</f>
        <v>0</v>
      </c>
      <c r="AN312" s="29">
        <v>1</v>
      </c>
      <c r="AO312" s="29"/>
      <c r="AP312" s="30"/>
      <c r="AQ312" s="30" t="s">
        <v>395</v>
      </c>
      <c r="AR312" s="22">
        <f>SUM(Tabel1[[#This Row],[Bez - Obstakel, openbaar]:[Bez - Obstakel, doelgroep]])</f>
        <v>1</v>
      </c>
      <c r="AS312" s="28"/>
      <c r="AT312" s="28"/>
      <c r="AU312" s="1"/>
      <c r="AV312" s="13">
        <f>SUM(Tabel1[[#This Row],[Bez - doelgroep totaal]]+Tabel1[[#This Row],[Bez - Openbaar]]+Tabel1[[#This Row],[Bez - Foutparkeerders]]+Tabel1[[#This Row],[Bez - Obstakels]]+Tabel1[[#This Row],[Bez - Informeel]])</f>
        <v>4</v>
      </c>
      <c r="AW31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1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1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0.30769230769230771</v>
      </c>
      <c r="AZ31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0.30769230769230771</v>
      </c>
      <c r="BA31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0.30769230769230771</v>
      </c>
      <c r="BB312" s="23">
        <f>IF(OR(Tabel1[[#This Row],[Situatie tijdens meetmoment]]="wegwerkzaamheden",Tabel1[[#This Row],[Situatie tijdens meetmoment]]="niet bereikbaar")," ",IFERROR(Tabel1[[#This Row],[Totale bezetting]]/Tabel1[[#This Row],[Totale capaciteit]],IF( AND(Tabel1[[#This Row],[Totale bezetting]]&gt;0,Tabel1[[#This Row],[Totale capaciteit]]=0),"  ","   ")))</f>
        <v>0.30769230769230771</v>
      </c>
      <c r="BC312" s="4"/>
      <c r="BN312"/>
      <c r="BQ312" s="4"/>
      <c r="BR312" s="11"/>
      <c r="BS312" s="1"/>
      <c r="BU312"/>
      <c r="CF312" s="4"/>
    </row>
    <row r="313" spans="1:84" x14ac:dyDescent="0.25">
      <c r="A313" s="1" t="s">
        <v>223</v>
      </c>
      <c r="B313" s="1" t="s">
        <v>305</v>
      </c>
      <c r="C313" s="1" t="s">
        <v>420</v>
      </c>
      <c r="D313" s="1" t="s">
        <v>363</v>
      </c>
      <c r="E313" s="40">
        <v>45518</v>
      </c>
      <c r="F313" s="37" t="s">
        <v>302</v>
      </c>
      <c r="G313" s="4">
        <v>14</v>
      </c>
      <c r="H313" s="4">
        <v>0</v>
      </c>
      <c r="I313" s="4">
        <v>2</v>
      </c>
      <c r="J313" s="4">
        <v>3</v>
      </c>
      <c r="K313" s="4">
        <v>0</v>
      </c>
      <c r="L313" s="4">
        <v>0</v>
      </c>
      <c r="M313" s="4">
        <v>0</v>
      </c>
      <c r="N313" s="4">
        <v>0</v>
      </c>
      <c r="O313" s="4">
        <v>5</v>
      </c>
      <c r="P313" s="4">
        <v>0</v>
      </c>
      <c r="Q313" s="4">
        <v>0</v>
      </c>
      <c r="R313" s="4">
        <v>0</v>
      </c>
      <c r="S313" s="4">
        <v>0</v>
      </c>
      <c r="T313" s="4">
        <v>0</v>
      </c>
      <c r="U313" s="4">
        <v>0</v>
      </c>
      <c r="V313" s="4">
        <v>0</v>
      </c>
      <c r="W313" s="4">
        <v>0</v>
      </c>
      <c r="X31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13" s="4">
        <f>Tabel1[[#This Row],[Totale openbare capaciteit]]+Tabel1[[#This Row],[Totale doelgroep capaciteit]]+Tabel1[[#This Row],[Cap - Informeel]]</f>
        <v>19</v>
      </c>
      <c r="Z313" s="29">
        <v>4</v>
      </c>
      <c r="AA313" s="30"/>
      <c r="AB313" s="29">
        <v>1</v>
      </c>
      <c r="AC313" s="29">
        <v>2</v>
      </c>
      <c r="AD313" s="30"/>
      <c r="AE313" s="30"/>
      <c r="AF313" s="30"/>
      <c r="AG313" s="30"/>
      <c r="AH313" s="4">
        <f>SUM(Tabel1[[#This Row],[Bez - Gehandicapten algemeen]:[Bez - Overig gereserveerd]])</f>
        <v>3</v>
      </c>
      <c r="AI313" s="30"/>
      <c r="AJ313" s="35"/>
      <c r="AK313" s="35"/>
      <c r="AL313" s="31"/>
      <c r="AM313" s="22">
        <f>SUM(Tabel1[[#This Row],[Bez - fout, canadees]:[Bez - fout, anders]])</f>
        <v>0</v>
      </c>
      <c r="AN313" s="30"/>
      <c r="AO313" s="30"/>
      <c r="AP313" s="30"/>
      <c r="AQ313" s="30"/>
      <c r="AR313" s="22">
        <f>SUM(Tabel1[[#This Row],[Bez - Obstakel, openbaar]:[Bez - Obstakel, doelgroep]])</f>
        <v>0</v>
      </c>
      <c r="AS313" s="28"/>
      <c r="AT313" s="28"/>
      <c r="AU313" s="1"/>
      <c r="AV313" s="13">
        <f>SUM(Tabel1[[#This Row],[Bez - doelgroep totaal]]+Tabel1[[#This Row],[Bez - Openbaar]]+Tabel1[[#This Row],[Bez - Foutparkeerders]]+Tabel1[[#This Row],[Bez - Obstakels]]+Tabel1[[#This Row],[Bez - Informeel]])</f>
        <v>7</v>
      </c>
      <c r="AW313"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0.6</v>
      </c>
      <c r="AX31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1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0.2857142857142857</v>
      </c>
      <c r="AZ31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0.2857142857142857</v>
      </c>
      <c r="BA31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0.36842105263157893</v>
      </c>
      <c r="BB313" s="23">
        <f>IF(OR(Tabel1[[#This Row],[Situatie tijdens meetmoment]]="wegwerkzaamheden",Tabel1[[#This Row],[Situatie tijdens meetmoment]]="niet bereikbaar")," ",IFERROR(Tabel1[[#This Row],[Totale bezetting]]/Tabel1[[#This Row],[Totale capaciteit]],IF( AND(Tabel1[[#This Row],[Totale bezetting]]&gt;0,Tabel1[[#This Row],[Totale capaciteit]]=0),"  ","   ")))</f>
        <v>0.36842105263157893</v>
      </c>
      <c r="BC313" s="4"/>
      <c r="BN313"/>
      <c r="BQ313" s="4"/>
      <c r="BR313" s="11"/>
      <c r="BS313" s="1"/>
      <c r="BU313"/>
      <c r="CF313" s="4"/>
    </row>
    <row r="314" spans="1:84" x14ac:dyDescent="0.25">
      <c r="A314" s="1" t="s">
        <v>223</v>
      </c>
      <c r="B314" s="1" t="s">
        <v>305</v>
      </c>
      <c r="C314" s="1" t="s">
        <v>420</v>
      </c>
      <c r="D314" s="1" t="s">
        <v>363</v>
      </c>
      <c r="E314" s="40">
        <v>45521</v>
      </c>
      <c r="F314" s="37" t="s">
        <v>303</v>
      </c>
      <c r="G314" s="4">
        <v>14</v>
      </c>
      <c r="H314" s="4">
        <v>0</v>
      </c>
      <c r="I314" s="4">
        <v>2</v>
      </c>
      <c r="J314" s="4">
        <v>3</v>
      </c>
      <c r="K314" s="4">
        <v>0</v>
      </c>
      <c r="L314" s="4">
        <v>0</v>
      </c>
      <c r="M314" s="4">
        <v>0</v>
      </c>
      <c r="N314" s="4">
        <v>0</v>
      </c>
      <c r="O314" s="4">
        <v>5</v>
      </c>
      <c r="P314" s="4">
        <v>0</v>
      </c>
      <c r="Q314" s="4">
        <v>0</v>
      </c>
      <c r="R314" s="4">
        <v>0</v>
      </c>
      <c r="S314" s="4">
        <v>0</v>
      </c>
      <c r="T314" s="4">
        <v>0</v>
      </c>
      <c r="U314" s="4">
        <v>0</v>
      </c>
      <c r="V314" s="4">
        <v>0</v>
      </c>
      <c r="W314" s="4">
        <v>0</v>
      </c>
      <c r="X31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14" s="4">
        <f>Tabel1[[#This Row],[Totale openbare capaciteit]]+Tabel1[[#This Row],[Totale doelgroep capaciteit]]+Tabel1[[#This Row],[Cap - Informeel]]</f>
        <v>19</v>
      </c>
      <c r="Z314" s="29">
        <v>3</v>
      </c>
      <c r="AA314" s="30"/>
      <c r="AB314" s="30"/>
      <c r="AC314" s="29">
        <v>2</v>
      </c>
      <c r="AD314" s="30"/>
      <c r="AE314" s="30"/>
      <c r="AF314" s="30"/>
      <c r="AG314" s="30"/>
      <c r="AH314" s="4">
        <f>SUM(Tabel1[[#This Row],[Bez - Gehandicapten algemeen]:[Bez - Overig gereserveerd]])</f>
        <v>2</v>
      </c>
      <c r="AI314" s="30"/>
      <c r="AJ314" s="35"/>
      <c r="AK314" s="34">
        <v>1</v>
      </c>
      <c r="AL314" s="31" t="s">
        <v>393</v>
      </c>
      <c r="AM314" s="22">
        <f>SUM(Tabel1[[#This Row],[Bez - fout, canadees]:[Bez - fout, anders]])</f>
        <v>1</v>
      </c>
      <c r="AN314" s="30"/>
      <c r="AO314" s="30"/>
      <c r="AP314" s="30"/>
      <c r="AQ314" s="30"/>
      <c r="AR314" s="22">
        <f>SUM(Tabel1[[#This Row],[Bez - Obstakel, openbaar]:[Bez - Obstakel, doelgroep]])</f>
        <v>0</v>
      </c>
      <c r="AS314" s="28"/>
      <c r="AT314" s="28"/>
      <c r="AU314" s="1"/>
      <c r="AV314" s="13">
        <f>SUM(Tabel1[[#This Row],[Bez - doelgroep totaal]]+Tabel1[[#This Row],[Bez - Openbaar]]+Tabel1[[#This Row],[Bez - Foutparkeerders]]+Tabel1[[#This Row],[Bez - Obstakels]]+Tabel1[[#This Row],[Bez - Informeel]])</f>
        <v>6</v>
      </c>
      <c r="AW314"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0.4</v>
      </c>
      <c r="AX31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1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0.21428571428571427</v>
      </c>
      <c r="AZ31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0.2857142857142857</v>
      </c>
      <c r="BA31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0.31578947368421051</v>
      </c>
      <c r="BB314" s="23">
        <f>IF(OR(Tabel1[[#This Row],[Situatie tijdens meetmoment]]="wegwerkzaamheden",Tabel1[[#This Row],[Situatie tijdens meetmoment]]="niet bereikbaar")," ",IFERROR(Tabel1[[#This Row],[Totale bezetting]]/Tabel1[[#This Row],[Totale capaciteit]],IF( AND(Tabel1[[#This Row],[Totale bezetting]]&gt;0,Tabel1[[#This Row],[Totale capaciteit]]=0),"  ","   ")))</f>
        <v>0.31578947368421051</v>
      </c>
      <c r="BC314" s="4"/>
      <c r="BN314"/>
      <c r="BQ314" s="4"/>
      <c r="BR314" s="11"/>
      <c r="BS314" s="1"/>
      <c r="BU314"/>
      <c r="CF314" s="4"/>
    </row>
    <row r="315" spans="1:84" x14ac:dyDescent="0.25">
      <c r="A315" s="1" t="s">
        <v>224</v>
      </c>
      <c r="B315" s="1" t="s">
        <v>305</v>
      </c>
      <c r="C315" s="1" t="s">
        <v>420</v>
      </c>
      <c r="D315" s="1" t="s">
        <v>351</v>
      </c>
      <c r="E315" s="40">
        <v>45518</v>
      </c>
      <c r="F315" s="37" t="s">
        <v>302</v>
      </c>
      <c r="G315" s="4">
        <v>13</v>
      </c>
      <c r="H315" s="4">
        <v>0</v>
      </c>
      <c r="I315" s="4">
        <v>0</v>
      </c>
      <c r="J315" s="4">
        <v>0</v>
      </c>
      <c r="K315" s="4">
        <v>0</v>
      </c>
      <c r="L315" s="4">
        <v>0</v>
      </c>
      <c r="M315" s="4">
        <v>0</v>
      </c>
      <c r="N315" s="4">
        <v>0</v>
      </c>
      <c r="O315" s="4">
        <v>0</v>
      </c>
      <c r="P315" s="4">
        <v>0</v>
      </c>
      <c r="Q315" s="4">
        <v>0</v>
      </c>
      <c r="R315" s="4">
        <v>0</v>
      </c>
      <c r="S315" s="4">
        <v>0</v>
      </c>
      <c r="T315" s="4">
        <v>0</v>
      </c>
      <c r="U315" s="4">
        <v>0</v>
      </c>
      <c r="V315" s="4">
        <v>0</v>
      </c>
      <c r="W315" s="4">
        <v>0</v>
      </c>
      <c r="X31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15" s="4">
        <f>Tabel1[[#This Row],[Totale openbare capaciteit]]+Tabel1[[#This Row],[Totale doelgroep capaciteit]]+Tabel1[[#This Row],[Cap - Informeel]]</f>
        <v>13</v>
      </c>
      <c r="Z315" s="29">
        <v>10</v>
      </c>
      <c r="AA315" s="30"/>
      <c r="AB315" s="30"/>
      <c r="AC315" s="30"/>
      <c r="AD315" s="30"/>
      <c r="AE315" s="30"/>
      <c r="AF315" s="30"/>
      <c r="AG315" s="30"/>
      <c r="AH315" s="4">
        <f>SUM(Tabel1[[#This Row],[Bez - Gehandicapten algemeen]:[Bez - Overig gereserveerd]])</f>
        <v>0</v>
      </c>
      <c r="AI315" s="30"/>
      <c r="AJ315" s="35"/>
      <c r="AK315" s="35"/>
      <c r="AL315" s="31"/>
      <c r="AM315" s="22">
        <f>SUM(Tabel1[[#This Row],[Bez - fout, canadees]:[Bez - fout, anders]])</f>
        <v>0</v>
      </c>
      <c r="AN315" s="30"/>
      <c r="AO315" s="30"/>
      <c r="AP315" s="30"/>
      <c r="AQ315" s="30"/>
      <c r="AR315" s="22">
        <f>SUM(Tabel1[[#This Row],[Bez - Obstakel, openbaar]:[Bez - Obstakel, doelgroep]])</f>
        <v>0</v>
      </c>
      <c r="AS315" s="28"/>
      <c r="AT315" s="28"/>
      <c r="AU315" s="1"/>
      <c r="AV315" s="13">
        <f>SUM(Tabel1[[#This Row],[Bez - doelgroep totaal]]+Tabel1[[#This Row],[Bez - Openbaar]]+Tabel1[[#This Row],[Bez - Foutparkeerders]]+Tabel1[[#This Row],[Bez - Obstakels]]+Tabel1[[#This Row],[Bez - Informeel]])</f>
        <v>10</v>
      </c>
      <c r="AW31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1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1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0.76923076923076927</v>
      </c>
      <c r="AZ31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0.76923076923076927</v>
      </c>
      <c r="BA31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0.76923076923076927</v>
      </c>
      <c r="BB315" s="23">
        <f>IF(OR(Tabel1[[#This Row],[Situatie tijdens meetmoment]]="wegwerkzaamheden",Tabel1[[#This Row],[Situatie tijdens meetmoment]]="niet bereikbaar")," ",IFERROR(Tabel1[[#This Row],[Totale bezetting]]/Tabel1[[#This Row],[Totale capaciteit]],IF( AND(Tabel1[[#This Row],[Totale bezetting]]&gt;0,Tabel1[[#This Row],[Totale capaciteit]]=0),"  ","   ")))</f>
        <v>0.76923076923076927</v>
      </c>
      <c r="BC315" s="4"/>
      <c r="BN315"/>
      <c r="BQ315" s="4"/>
      <c r="BR315" s="11"/>
      <c r="BS315" s="1"/>
      <c r="BU315"/>
      <c r="CF315" s="4"/>
    </row>
    <row r="316" spans="1:84" x14ac:dyDescent="0.25">
      <c r="A316" s="1" t="s">
        <v>224</v>
      </c>
      <c r="B316" s="1" t="s">
        <v>305</v>
      </c>
      <c r="C316" s="1" t="s">
        <v>420</v>
      </c>
      <c r="D316" s="1" t="s">
        <v>351</v>
      </c>
      <c r="E316" s="40">
        <v>45521</v>
      </c>
      <c r="F316" s="37" t="s">
        <v>303</v>
      </c>
      <c r="G316" s="4">
        <v>13</v>
      </c>
      <c r="H316" s="4">
        <v>0</v>
      </c>
      <c r="I316" s="4">
        <v>0</v>
      </c>
      <c r="J316" s="4">
        <v>0</v>
      </c>
      <c r="K316" s="4">
        <v>0</v>
      </c>
      <c r="L316" s="4">
        <v>0</v>
      </c>
      <c r="M316" s="4">
        <v>0</v>
      </c>
      <c r="N316" s="4">
        <v>0</v>
      </c>
      <c r="O316" s="4">
        <v>0</v>
      </c>
      <c r="P316" s="4">
        <v>0</v>
      </c>
      <c r="Q316" s="4">
        <v>0</v>
      </c>
      <c r="R316" s="4">
        <v>0</v>
      </c>
      <c r="S316" s="4">
        <v>0</v>
      </c>
      <c r="T316" s="4">
        <v>0</v>
      </c>
      <c r="U316" s="4">
        <v>0</v>
      </c>
      <c r="V316" s="4">
        <v>0</v>
      </c>
      <c r="W316" s="4">
        <v>0</v>
      </c>
      <c r="X31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16" s="4">
        <f>Tabel1[[#This Row],[Totale openbare capaciteit]]+Tabel1[[#This Row],[Totale doelgroep capaciteit]]+Tabel1[[#This Row],[Cap - Informeel]]</f>
        <v>13</v>
      </c>
      <c r="Z316" s="29">
        <v>7</v>
      </c>
      <c r="AA316" s="30"/>
      <c r="AB316" s="30"/>
      <c r="AC316" s="30"/>
      <c r="AD316" s="30"/>
      <c r="AE316" s="30"/>
      <c r="AF316" s="30"/>
      <c r="AG316" s="30"/>
      <c r="AH316" s="4">
        <f>SUM(Tabel1[[#This Row],[Bez - Gehandicapten algemeen]:[Bez - Overig gereserveerd]])</f>
        <v>0</v>
      </c>
      <c r="AI316" s="30"/>
      <c r="AJ316" s="35"/>
      <c r="AK316" s="35"/>
      <c r="AL316" s="31"/>
      <c r="AM316" s="22">
        <f>SUM(Tabel1[[#This Row],[Bez - fout, canadees]:[Bez - fout, anders]])</f>
        <v>0</v>
      </c>
      <c r="AN316" s="30"/>
      <c r="AO316" s="30"/>
      <c r="AP316" s="30"/>
      <c r="AQ316" s="30"/>
      <c r="AR316" s="22">
        <f>SUM(Tabel1[[#This Row],[Bez - Obstakel, openbaar]:[Bez - Obstakel, doelgroep]])</f>
        <v>0</v>
      </c>
      <c r="AS316" s="28"/>
      <c r="AT316" s="28"/>
      <c r="AU316" s="1"/>
      <c r="AV316" s="13">
        <f>SUM(Tabel1[[#This Row],[Bez - doelgroep totaal]]+Tabel1[[#This Row],[Bez - Openbaar]]+Tabel1[[#This Row],[Bez - Foutparkeerders]]+Tabel1[[#This Row],[Bez - Obstakels]]+Tabel1[[#This Row],[Bez - Informeel]])</f>
        <v>7</v>
      </c>
      <c r="AW31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1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1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0.53846153846153844</v>
      </c>
      <c r="AZ31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0.53846153846153844</v>
      </c>
      <c r="BA31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0.53846153846153844</v>
      </c>
      <c r="BB316" s="23">
        <f>IF(OR(Tabel1[[#This Row],[Situatie tijdens meetmoment]]="wegwerkzaamheden",Tabel1[[#This Row],[Situatie tijdens meetmoment]]="niet bereikbaar")," ",IFERROR(Tabel1[[#This Row],[Totale bezetting]]/Tabel1[[#This Row],[Totale capaciteit]],IF( AND(Tabel1[[#This Row],[Totale bezetting]]&gt;0,Tabel1[[#This Row],[Totale capaciteit]]=0),"  ","   ")))</f>
        <v>0.53846153846153844</v>
      </c>
      <c r="BC316" s="4"/>
      <c r="BN316"/>
      <c r="BQ316" s="4"/>
      <c r="BR316" s="11"/>
      <c r="BS316" s="1"/>
      <c r="BU316"/>
      <c r="CF316" s="4"/>
    </row>
    <row r="317" spans="1:84" x14ac:dyDescent="0.25">
      <c r="A317" s="1" t="s">
        <v>225</v>
      </c>
      <c r="B317" s="1" t="s">
        <v>305</v>
      </c>
      <c r="C317" s="1" t="s">
        <v>420</v>
      </c>
      <c r="D317" s="1" t="s">
        <v>352</v>
      </c>
      <c r="E317" s="40">
        <v>45518</v>
      </c>
      <c r="F317" s="37" t="s">
        <v>302</v>
      </c>
      <c r="G317" s="4">
        <v>11</v>
      </c>
      <c r="H317" s="4">
        <v>0</v>
      </c>
      <c r="I317" s="4">
        <v>0</v>
      </c>
      <c r="J317" s="4">
        <v>0</v>
      </c>
      <c r="K317" s="4">
        <v>0</v>
      </c>
      <c r="L317" s="4">
        <v>0</v>
      </c>
      <c r="M317" s="4">
        <v>0</v>
      </c>
      <c r="N317" s="4">
        <v>0</v>
      </c>
      <c r="O317" s="4">
        <v>0</v>
      </c>
      <c r="P317" s="4">
        <v>0</v>
      </c>
      <c r="Q317" s="4">
        <v>0</v>
      </c>
      <c r="R317" s="4">
        <v>2</v>
      </c>
      <c r="S317" s="4">
        <v>0</v>
      </c>
      <c r="T317" s="4">
        <v>0</v>
      </c>
      <c r="U317" s="4">
        <v>0</v>
      </c>
      <c r="V317" s="4">
        <v>0</v>
      </c>
      <c r="W317" s="4">
        <v>0</v>
      </c>
      <c r="X31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317" s="4">
        <f>Tabel1[[#This Row],[Totale openbare capaciteit]]+Tabel1[[#This Row],[Totale doelgroep capaciteit]]+Tabel1[[#This Row],[Cap - Informeel]]</f>
        <v>11</v>
      </c>
      <c r="Z317" s="29">
        <v>7</v>
      </c>
      <c r="AA317" s="30"/>
      <c r="AB317" s="30"/>
      <c r="AC317" s="30"/>
      <c r="AD317" s="30"/>
      <c r="AE317" s="30"/>
      <c r="AF317" s="30"/>
      <c r="AG317" s="30"/>
      <c r="AH317" s="4">
        <f>SUM(Tabel1[[#This Row],[Bez - Gehandicapten algemeen]:[Bez - Overig gereserveerd]])</f>
        <v>0</v>
      </c>
      <c r="AI317" s="29"/>
      <c r="AJ317" s="35"/>
      <c r="AK317" s="35"/>
      <c r="AL317" s="31"/>
      <c r="AM317" s="22">
        <f>SUM(Tabel1[[#This Row],[Bez - fout, canadees]:[Bez - fout, anders]])</f>
        <v>0</v>
      </c>
      <c r="AN317" s="30"/>
      <c r="AO317" s="30"/>
      <c r="AP317" s="30"/>
      <c r="AQ317" s="30"/>
      <c r="AR317" s="22">
        <f>SUM(Tabel1[[#This Row],[Bez - Obstakel, openbaar]:[Bez - Obstakel, doelgroep]])</f>
        <v>0</v>
      </c>
      <c r="AS317" s="28"/>
      <c r="AT317" s="28"/>
      <c r="AU317" s="1"/>
      <c r="AV317" s="13">
        <f>SUM(Tabel1[[#This Row],[Bez - doelgroep totaal]]+Tabel1[[#This Row],[Bez - Openbaar]]+Tabel1[[#This Row],[Bez - Foutparkeerders]]+Tabel1[[#This Row],[Bez - Obstakels]]+Tabel1[[#This Row],[Bez - Informeel]])</f>
        <v>7</v>
      </c>
      <c r="AW31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17" s="8">
        <f>IF(OR(Tabel1[[#This Row],[Situatie tijdens meetmoment]]="wegwerkzaamheden",Tabel1[[#This Row],[Situatie tijdens meetmoment]]="niet bereikbaar")," ",IFERROR((Tabel1[[#This Row],[Bez - Privaat]])/Tabel1[[#This Row],[Cap - Privaat]],IF( AND((Tabel1[[#This Row],[Bez - Privaat]])&gt;0,Tabel1[[#This Row],[Cap - Privaat]]=0),"  ","   ")))</f>
        <v>0</v>
      </c>
      <c r="AY31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0.63636363636363635</v>
      </c>
      <c r="AZ31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0.63636363636363635</v>
      </c>
      <c r="BA31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0.63636363636363635</v>
      </c>
      <c r="BB317" s="23">
        <f>IF(OR(Tabel1[[#This Row],[Situatie tijdens meetmoment]]="wegwerkzaamheden",Tabel1[[#This Row],[Situatie tijdens meetmoment]]="niet bereikbaar")," ",IFERROR(Tabel1[[#This Row],[Totale bezetting]]/Tabel1[[#This Row],[Totale capaciteit]],IF( AND(Tabel1[[#This Row],[Totale bezetting]]&gt;0,Tabel1[[#This Row],[Totale capaciteit]]=0),"  ","   ")))</f>
        <v>0.63636363636363635</v>
      </c>
      <c r="BC317" s="4"/>
      <c r="BN317"/>
      <c r="BQ317" s="4"/>
      <c r="BR317" s="11"/>
      <c r="BS317" s="1"/>
      <c r="BU317"/>
      <c r="CF317" s="4"/>
    </row>
    <row r="318" spans="1:84" x14ac:dyDescent="0.25">
      <c r="A318" s="1" t="s">
        <v>225</v>
      </c>
      <c r="B318" s="1" t="s">
        <v>305</v>
      </c>
      <c r="C318" s="1" t="s">
        <v>420</v>
      </c>
      <c r="D318" s="1" t="s">
        <v>352</v>
      </c>
      <c r="E318" s="40">
        <v>45521</v>
      </c>
      <c r="F318" s="37" t="s">
        <v>303</v>
      </c>
      <c r="G318" s="4">
        <v>11</v>
      </c>
      <c r="H318" s="4">
        <v>0</v>
      </c>
      <c r="I318" s="4">
        <v>0</v>
      </c>
      <c r="J318" s="4">
        <v>0</v>
      </c>
      <c r="K318" s="4">
        <v>0</v>
      </c>
      <c r="L318" s="4">
        <v>0</v>
      </c>
      <c r="M318" s="4">
        <v>0</v>
      </c>
      <c r="N318" s="4">
        <v>0</v>
      </c>
      <c r="O318" s="4">
        <v>0</v>
      </c>
      <c r="P318" s="4">
        <v>0</v>
      </c>
      <c r="Q318" s="4">
        <v>0</v>
      </c>
      <c r="R318" s="4">
        <v>2</v>
      </c>
      <c r="S318" s="4">
        <v>0</v>
      </c>
      <c r="T318" s="4">
        <v>0</v>
      </c>
      <c r="U318" s="4">
        <v>0</v>
      </c>
      <c r="V318" s="4">
        <v>0</v>
      </c>
      <c r="W318" s="4">
        <v>0</v>
      </c>
      <c r="X31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318" s="4">
        <f>Tabel1[[#This Row],[Totale openbare capaciteit]]+Tabel1[[#This Row],[Totale doelgroep capaciteit]]+Tabel1[[#This Row],[Cap - Informeel]]</f>
        <v>11</v>
      </c>
      <c r="Z318" s="29">
        <v>5</v>
      </c>
      <c r="AA318" s="30"/>
      <c r="AB318" s="30"/>
      <c r="AC318" s="30"/>
      <c r="AD318" s="30"/>
      <c r="AE318" s="30"/>
      <c r="AF318" s="30"/>
      <c r="AG318" s="30"/>
      <c r="AH318" s="4">
        <f>SUM(Tabel1[[#This Row],[Bez - Gehandicapten algemeen]:[Bez - Overig gereserveerd]])</f>
        <v>0</v>
      </c>
      <c r="AI318" s="30"/>
      <c r="AJ318" s="35"/>
      <c r="AK318" s="35"/>
      <c r="AL318" s="31"/>
      <c r="AM318" s="22">
        <f>SUM(Tabel1[[#This Row],[Bez - fout, canadees]:[Bez - fout, anders]])</f>
        <v>0</v>
      </c>
      <c r="AN318" s="30"/>
      <c r="AO318" s="30"/>
      <c r="AP318" s="30"/>
      <c r="AQ318" s="30"/>
      <c r="AR318" s="22">
        <f>SUM(Tabel1[[#This Row],[Bez - Obstakel, openbaar]:[Bez - Obstakel, doelgroep]])</f>
        <v>0</v>
      </c>
      <c r="AS318" s="28"/>
      <c r="AT318" s="28"/>
      <c r="AU318" s="1"/>
      <c r="AV318" s="13">
        <f>SUM(Tabel1[[#This Row],[Bez - doelgroep totaal]]+Tabel1[[#This Row],[Bez - Openbaar]]+Tabel1[[#This Row],[Bez - Foutparkeerders]]+Tabel1[[#This Row],[Bez - Obstakels]]+Tabel1[[#This Row],[Bez - Informeel]])</f>
        <v>5</v>
      </c>
      <c r="AW31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18" s="8">
        <f>IF(OR(Tabel1[[#This Row],[Situatie tijdens meetmoment]]="wegwerkzaamheden",Tabel1[[#This Row],[Situatie tijdens meetmoment]]="niet bereikbaar")," ",IFERROR((Tabel1[[#This Row],[Bez - Privaat]])/Tabel1[[#This Row],[Cap - Privaat]],IF( AND((Tabel1[[#This Row],[Bez - Privaat]])&gt;0,Tabel1[[#This Row],[Cap - Privaat]]=0),"  ","   ")))</f>
        <v>0</v>
      </c>
      <c r="AY31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0.45454545454545453</v>
      </c>
      <c r="AZ31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0.45454545454545453</v>
      </c>
      <c r="BA31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0.45454545454545453</v>
      </c>
      <c r="BB318" s="23">
        <f>IF(OR(Tabel1[[#This Row],[Situatie tijdens meetmoment]]="wegwerkzaamheden",Tabel1[[#This Row],[Situatie tijdens meetmoment]]="niet bereikbaar")," ",IFERROR(Tabel1[[#This Row],[Totale bezetting]]/Tabel1[[#This Row],[Totale capaciteit]],IF( AND(Tabel1[[#This Row],[Totale bezetting]]&gt;0,Tabel1[[#This Row],[Totale capaciteit]]=0),"  ","   ")))</f>
        <v>0.45454545454545453</v>
      </c>
      <c r="BC318" s="4"/>
      <c r="BN318"/>
      <c r="BQ318" s="4"/>
      <c r="BR318" s="11"/>
      <c r="BS318" s="1"/>
      <c r="BU318"/>
      <c r="CF318" s="4"/>
    </row>
    <row r="319" spans="1:84" x14ac:dyDescent="0.25">
      <c r="A319" s="1" t="s">
        <v>226</v>
      </c>
      <c r="B319" s="1" t="s">
        <v>305</v>
      </c>
      <c r="C319" s="1" t="s">
        <v>420</v>
      </c>
      <c r="D319" s="1" t="s">
        <v>358</v>
      </c>
      <c r="E319" s="40">
        <v>45518</v>
      </c>
      <c r="F319" s="37" t="s">
        <v>302</v>
      </c>
      <c r="G319" s="4">
        <v>0</v>
      </c>
      <c r="H319" s="4">
        <v>6</v>
      </c>
      <c r="I319" s="4">
        <v>0</v>
      </c>
      <c r="J319" s="4">
        <v>0</v>
      </c>
      <c r="K319" s="4">
        <v>0</v>
      </c>
      <c r="L319" s="4">
        <v>0</v>
      </c>
      <c r="M319" s="4">
        <v>0</v>
      </c>
      <c r="N319" s="4">
        <v>0</v>
      </c>
      <c r="O319" s="4">
        <v>0</v>
      </c>
      <c r="P319" s="4">
        <v>2</v>
      </c>
      <c r="Q319" s="4">
        <v>0</v>
      </c>
      <c r="R319" s="4">
        <v>3</v>
      </c>
      <c r="S319" s="4">
        <v>0</v>
      </c>
      <c r="T319" s="4">
        <v>0</v>
      </c>
      <c r="U319" s="4">
        <v>0</v>
      </c>
      <c r="V319" s="4">
        <v>0</v>
      </c>
      <c r="W319" s="4">
        <v>0</v>
      </c>
      <c r="X31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5</v>
      </c>
      <c r="Y319" s="4">
        <f>Tabel1[[#This Row],[Totale openbare capaciteit]]+Tabel1[[#This Row],[Totale doelgroep capaciteit]]+Tabel1[[#This Row],[Cap - Informeel]]</f>
        <v>6</v>
      </c>
      <c r="Z319" s="30"/>
      <c r="AA319" s="29">
        <v>5</v>
      </c>
      <c r="AB319" s="30"/>
      <c r="AC319" s="30"/>
      <c r="AD319" s="30"/>
      <c r="AE319" s="30"/>
      <c r="AF319" s="30"/>
      <c r="AG319" s="30"/>
      <c r="AH319" s="4">
        <f>SUM(Tabel1[[#This Row],[Bez - Gehandicapten algemeen]:[Bez - Overig gereserveerd]])</f>
        <v>0</v>
      </c>
      <c r="AI319" s="29">
        <v>4</v>
      </c>
      <c r="AJ319" s="35"/>
      <c r="AK319" s="35"/>
      <c r="AL319" s="31"/>
      <c r="AM319" s="22">
        <f>SUM(Tabel1[[#This Row],[Bez - fout, canadees]:[Bez - fout, anders]])</f>
        <v>0</v>
      </c>
      <c r="AN319" s="30"/>
      <c r="AO319" s="30"/>
      <c r="AP319" s="30"/>
      <c r="AQ319" s="30"/>
      <c r="AR319" s="22">
        <f>SUM(Tabel1[[#This Row],[Bez - Obstakel, openbaar]:[Bez - Obstakel, doelgroep]])</f>
        <v>0</v>
      </c>
      <c r="AS319" s="28"/>
      <c r="AT319" s="28"/>
      <c r="AU319" s="1"/>
      <c r="AV319" s="13">
        <f>SUM(Tabel1[[#This Row],[Bez - doelgroep totaal]]+Tabel1[[#This Row],[Bez - Openbaar]]+Tabel1[[#This Row],[Bez - Foutparkeerders]]+Tabel1[[#This Row],[Bez - Obstakels]]+Tabel1[[#This Row],[Bez - Informeel]])</f>
        <v>5</v>
      </c>
      <c r="AW31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19" s="8">
        <f>IF(OR(Tabel1[[#This Row],[Situatie tijdens meetmoment]]="wegwerkzaamheden",Tabel1[[#This Row],[Situatie tijdens meetmoment]]="niet bereikbaar")," ",IFERROR((Tabel1[[#This Row],[Bez - Privaat]])/Tabel1[[#This Row],[Cap - Privaat]],IF( AND((Tabel1[[#This Row],[Bez - Privaat]])&gt;0,Tabel1[[#This Row],[Cap - Privaat]]=0),"  ","   ")))</f>
        <v>0.8</v>
      </c>
      <c r="AY319"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19"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19"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19" s="23">
        <f>IF(OR(Tabel1[[#This Row],[Situatie tijdens meetmoment]]="wegwerkzaamheden",Tabel1[[#This Row],[Situatie tijdens meetmoment]]="niet bereikbaar")," ",IFERROR(Tabel1[[#This Row],[Totale bezetting]]/Tabel1[[#This Row],[Totale capaciteit]],IF( AND(Tabel1[[#This Row],[Totale bezetting]]&gt;0,Tabel1[[#This Row],[Totale capaciteit]]=0),"  ","   ")))</f>
        <v>0.83333333333333337</v>
      </c>
      <c r="BC319" s="4"/>
      <c r="BN319"/>
      <c r="BQ319" s="4"/>
      <c r="BR319" s="11"/>
      <c r="BS319" s="1"/>
      <c r="BU319"/>
      <c r="CF319" s="4"/>
    </row>
    <row r="320" spans="1:84" x14ac:dyDescent="0.25">
      <c r="A320" s="1" t="s">
        <v>226</v>
      </c>
      <c r="B320" s="1" t="s">
        <v>305</v>
      </c>
      <c r="C320" s="1" t="s">
        <v>420</v>
      </c>
      <c r="D320" s="1" t="s">
        <v>358</v>
      </c>
      <c r="E320" s="40">
        <v>45521</v>
      </c>
      <c r="F320" s="37" t="s">
        <v>303</v>
      </c>
      <c r="G320" s="4">
        <v>0</v>
      </c>
      <c r="H320" s="4">
        <v>6</v>
      </c>
      <c r="I320" s="4">
        <v>0</v>
      </c>
      <c r="J320" s="4">
        <v>0</v>
      </c>
      <c r="K320" s="4">
        <v>0</v>
      </c>
      <c r="L320" s="4">
        <v>0</v>
      </c>
      <c r="M320" s="4">
        <v>0</v>
      </c>
      <c r="N320" s="4">
        <v>0</v>
      </c>
      <c r="O320" s="4">
        <v>0</v>
      </c>
      <c r="P320" s="4">
        <v>2</v>
      </c>
      <c r="Q320" s="4">
        <v>0</v>
      </c>
      <c r="R320" s="4">
        <v>3</v>
      </c>
      <c r="S320" s="4">
        <v>0</v>
      </c>
      <c r="T320" s="4">
        <v>0</v>
      </c>
      <c r="U320" s="4">
        <v>0</v>
      </c>
      <c r="V320" s="4">
        <v>0</v>
      </c>
      <c r="W320" s="4">
        <v>0</v>
      </c>
      <c r="X32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5</v>
      </c>
      <c r="Y320" s="4">
        <f>Tabel1[[#This Row],[Totale openbare capaciteit]]+Tabel1[[#This Row],[Totale doelgroep capaciteit]]+Tabel1[[#This Row],[Cap - Informeel]]</f>
        <v>6</v>
      </c>
      <c r="Z320" s="29"/>
      <c r="AA320" s="30">
        <v>3</v>
      </c>
      <c r="AB320" s="30"/>
      <c r="AC320" s="30"/>
      <c r="AD320" s="30"/>
      <c r="AE320" s="30"/>
      <c r="AF320" s="30"/>
      <c r="AG320" s="30"/>
      <c r="AH320" s="4">
        <f>SUM(Tabel1[[#This Row],[Bez - Gehandicapten algemeen]:[Bez - Overig gereserveerd]])</f>
        <v>0</v>
      </c>
      <c r="AI320" s="29">
        <v>2</v>
      </c>
      <c r="AJ320" s="35"/>
      <c r="AK320" s="35"/>
      <c r="AL320" s="31"/>
      <c r="AM320" s="22">
        <f>SUM(Tabel1[[#This Row],[Bez - fout, canadees]:[Bez - fout, anders]])</f>
        <v>0</v>
      </c>
      <c r="AN320" s="30"/>
      <c r="AO320" s="30"/>
      <c r="AP320" s="30"/>
      <c r="AQ320" s="30"/>
      <c r="AR320" s="22">
        <f>SUM(Tabel1[[#This Row],[Bez - Obstakel, openbaar]:[Bez - Obstakel, doelgroep]])</f>
        <v>0</v>
      </c>
      <c r="AS320" s="28"/>
      <c r="AT320" s="28"/>
      <c r="AU320" s="1"/>
      <c r="AV320" s="13">
        <f>SUM(Tabel1[[#This Row],[Bez - doelgroep totaal]]+Tabel1[[#This Row],[Bez - Openbaar]]+Tabel1[[#This Row],[Bez - Foutparkeerders]]+Tabel1[[#This Row],[Bez - Obstakels]]+Tabel1[[#This Row],[Bez - Informeel]])</f>
        <v>3</v>
      </c>
      <c r="AW32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20" s="8">
        <f>IF(OR(Tabel1[[#This Row],[Situatie tijdens meetmoment]]="wegwerkzaamheden",Tabel1[[#This Row],[Situatie tijdens meetmoment]]="niet bereikbaar")," ",IFERROR((Tabel1[[#This Row],[Bez - Privaat]])/Tabel1[[#This Row],[Cap - Privaat]],IF( AND((Tabel1[[#This Row],[Bez - Privaat]])&gt;0,Tabel1[[#This Row],[Cap - Privaat]]=0),"  ","   ")))</f>
        <v>0.4</v>
      </c>
      <c r="AY320"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20"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20"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20" s="23">
        <f>IF(OR(Tabel1[[#This Row],[Situatie tijdens meetmoment]]="wegwerkzaamheden",Tabel1[[#This Row],[Situatie tijdens meetmoment]]="niet bereikbaar")," ",IFERROR(Tabel1[[#This Row],[Totale bezetting]]/Tabel1[[#This Row],[Totale capaciteit]],IF( AND(Tabel1[[#This Row],[Totale bezetting]]&gt;0,Tabel1[[#This Row],[Totale capaciteit]]=0),"  ","   ")))</f>
        <v>0.5</v>
      </c>
      <c r="BC320" s="4"/>
      <c r="BN320"/>
      <c r="BQ320" s="4"/>
      <c r="BR320" s="11"/>
      <c r="BS320" s="1"/>
      <c r="BU320"/>
      <c r="CF320" s="4"/>
    </row>
    <row r="321" spans="1:84" x14ac:dyDescent="0.25">
      <c r="A321" s="1" t="s">
        <v>227</v>
      </c>
      <c r="B321" s="1" t="s">
        <v>305</v>
      </c>
      <c r="C321" s="1" t="s">
        <v>420</v>
      </c>
      <c r="D321" s="1" t="s">
        <v>350</v>
      </c>
      <c r="E321" s="40">
        <v>45518</v>
      </c>
      <c r="F321" s="37" t="s">
        <v>302</v>
      </c>
      <c r="G321" s="4">
        <v>0</v>
      </c>
      <c r="H321" s="4">
        <v>0</v>
      </c>
      <c r="I321" s="4">
        <v>0</v>
      </c>
      <c r="J321" s="4">
        <v>0</v>
      </c>
      <c r="K321" s="4">
        <v>0</v>
      </c>
      <c r="L321" s="4">
        <v>0</v>
      </c>
      <c r="M321" s="4">
        <v>0</v>
      </c>
      <c r="N321" s="4">
        <v>0</v>
      </c>
      <c r="O321" s="4">
        <v>0</v>
      </c>
      <c r="P321" s="4">
        <v>0</v>
      </c>
      <c r="Q321" s="4">
        <v>0</v>
      </c>
      <c r="R321" s="4">
        <v>0</v>
      </c>
      <c r="S321" s="4">
        <v>0</v>
      </c>
      <c r="T321" s="4">
        <v>0</v>
      </c>
      <c r="U321" s="4">
        <v>0</v>
      </c>
      <c r="V321" s="4">
        <v>0</v>
      </c>
      <c r="W321" s="4">
        <v>0</v>
      </c>
      <c r="X32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21" s="4">
        <f>Tabel1[[#This Row],[Totale openbare capaciteit]]+Tabel1[[#This Row],[Totale doelgroep capaciteit]]+Tabel1[[#This Row],[Cap - Informeel]]</f>
        <v>0</v>
      </c>
      <c r="Z321" s="30"/>
      <c r="AA321" s="30"/>
      <c r="AB321" s="30"/>
      <c r="AC321" s="30"/>
      <c r="AD321" s="30"/>
      <c r="AE321" s="30"/>
      <c r="AF321" s="30"/>
      <c r="AG321" s="30"/>
      <c r="AH321" s="4">
        <f>SUM(Tabel1[[#This Row],[Bez - Gehandicapten algemeen]:[Bez - Overig gereserveerd]])</f>
        <v>0</v>
      </c>
      <c r="AI321" s="30"/>
      <c r="AJ321" s="35"/>
      <c r="AK321" s="35"/>
      <c r="AL321" s="31"/>
      <c r="AM321" s="22">
        <f>SUM(Tabel1[[#This Row],[Bez - fout, canadees]:[Bez - fout, anders]])</f>
        <v>0</v>
      </c>
      <c r="AN321" s="30"/>
      <c r="AO321" s="30"/>
      <c r="AP321" s="30"/>
      <c r="AQ321" s="30"/>
      <c r="AR321" s="22">
        <f>SUM(Tabel1[[#This Row],[Bez - Obstakel, openbaar]:[Bez - Obstakel, doelgroep]])</f>
        <v>0</v>
      </c>
      <c r="AS321" s="28"/>
      <c r="AT321" s="28"/>
      <c r="AU321" s="1"/>
      <c r="AV321" s="13">
        <f>SUM(Tabel1[[#This Row],[Bez - doelgroep totaal]]+Tabel1[[#This Row],[Bez - Openbaar]]+Tabel1[[#This Row],[Bez - Foutparkeerders]]+Tabel1[[#This Row],[Bez - Obstakels]]+Tabel1[[#This Row],[Bez - Informeel]])</f>
        <v>0</v>
      </c>
      <c r="AW32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21"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21"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21"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21"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21"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321" s="4"/>
      <c r="BN321"/>
      <c r="BQ321" s="4"/>
      <c r="BR321" s="11"/>
      <c r="BS321" s="1"/>
      <c r="BU321"/>
      <c r="CF321" s="4"/>
    </row>
    <row r="322" spans="1:84" x14ac:dyDescent="0.25">
      <c r="A322" s="1" t="s">
        <v>227</v>
      </c>
      <c r="B322" s="1" t="s">
        <v>305</v>
      </c>
      <c r="C322" s="1" t="s">
        <v>420</v>
      </c>
      <c r="D322" s="1" t="s">
        <v>350</v>
      </c>
      <c r="E322" s="40">
        <v>45521</v>
      </c>
      <c r="F322" s="37" t="s">
        <v>303</v>
      </c>
      <c r="G322" s="4">
        <v>0</v>
      </c>
      <c r="H322" s="4">
        <v>0</v>
      </c>
      <c r="I322" s="4">
        <v>0</v>
      </c>
      <c r="J322" s="4">
        <v>0</v>
      </c>
      <c r="K322" s="4">
        <v>0</v>
      </c>
      <c r="L322" s="4">
        <v>0</v>
      </c>
      <c r="M322" s="4">
        <v>0</v>
      </c>
      <c r="N322" s="4">
        <v>0</v>
      </c>
      <c r="O322" s="4">
        <v>0</v>
      </c>
      <c r="P322" s="4">
        <v>0</v>
      </c>
      <c r="Q322" s="4">
        <v>0</v>
      </c>
      <c r="R322" s="4">
        <v>0</v>
      </c>
      <c r="S322" s="4">
        <v>0</v>
      </c>
      <c r="T322" s="4">
        <v>0</v>
      </c>
      <c r="U322" s="4">
        <v>0</v>
      </c>
      <c r="V322" s="4">
        <v>0</v>
      </c>
      <c r="W322" s="4">
        <v>0</v>
      </c>
      <c r="X32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22" s="4">
        <f>Tabel1[[#This Row],[Totale openbare capaciteit]]+Tabel1[[#This Row],[Totale doelgroep capaciteit]]+Tabel1[[#This Row],[Cap - Informeel]]</f>
        <v>0</v>
      </c>
      <c r="Z322" s="30"/>
      <c r="AA322" s="30"/>
      <c r="AB322" s="30"/>
      <c r="AC322" s="30"/>
      <c r="AD322" s="30"/>
      <c r="AE322" s="30"/>
      <c r="AF322" s="30"/>
      <c r="AG322" s="30"/>
      <c r="AH322" s="4">
        <f>SUM(Tabel1[[#This Row],[Bez - Gehandicapten algemeen]:[Bez - Overig gereserveerd]])</f>
        <v>0</v>
      </c>
      <c r="AI322" s="30"/>
      <c r="AJ322" s="35"/>
      <c r="AK322" s="35"/>
      <c r="AL322" s="31"/>
      <c r="AM322" s="22">
        <f>SUM(Tabel1[[#This Row],[Bez - fout, canadees]:[Bez - fout, anders]])</f>
        <v>0</v>
      </c>
      <c r="AN322" s="30"/>
      <c r="AO322" s="30"/>
      <c r="AP322" s="30"/>
      <c r="AQ322" s="30"/>
      <c r="AR322" s="22">
        <f>SUM(Tabel1[[#This Row],[Bez - Obstakel, openbaar]:[Bez - Obstakel, doelgroep]])</f>
        <v>0</v>
      </c>
      <c r="AS322" s="28"/>
      <c r="AT322" s="28"/>
      <c r="AU322" s="1"/>
      <c r="AV322" s="13">
        <f>SUM(Tabel1[[#This Row],[Bez - doelgroep totaal]]+Tabel1[[#This Row],[Bez - Openbaar]]+Tabel1[[#This Row],[Bez - Foutparkeerders]]+Tabel1[[#This Row],[Bez - Obstakels]]+Tabel1[[#This Row],[Bez - Informeel]])</f>
        <v>0</v>
      </c>
      <c r="AW32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2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22"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22"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22"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22"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322" s="4"/>
      <c r="BN322"/>
      <c r="BQ322" s="4"/>
      <c r="BR322" s="11"/>
      <c r="BS322" s="1"/>
      <c r="BU322"/>
      <c r="CF322" s="4"/>
    </row>
    <row r="323" spans="1:84" x14ac:dyDescent="0.25">
      <c r="A323" s="1" t="s">
        <v>228</v>
      </c>
      <c r="B323" s="1" t="s">
        <v>305</v>
      </c>
      <c r="C323" s="1" t="s">
        <v>420</v>
      </c>
      <c r="D323" s="1" t="s">
        <v>355</v>
      </c>
      <c r="E323" s="40">
        <v>45518</v>
      </c>
      <c r="F323" s="37" t="s">
        <v>302</v>
      </c>
      <c r="G323" s="4">
        <v>8</v>
      </c>
      <c r="H323" s="4">
        <v>0</v>
      </c>
      <c r="I323" s="4">
        <v>0</v>
      </c>
      <c r="J323" s="4">
        <v>0</v>
      </c>
      <c r="K323" s="4">
        <v>0</v>
      </c>
      <c r="L323" s="4">
        <v>0</v>
      </c>
      <c r="M323" s="4">
        <v>0</v>
      </c>
      <c r="N323" s="4">
        <v>0</v>
      </c>
      <c r="O323" s="4">
        <v>0</v>
      </c>
      <c r="P323" s="4">
        <v>0</v>
      </c>
      <c r="Q323" s="4">
        <v>0</v>
      </c>
      <c r="R323" s="4">
        <v>1</v>
      </c>
      <c r="S323" s="4">
        <v>1</v>
      </c>
      <c r="T323" s="4">
        <v>0</v>
      </c>
      <c r="U323" s="4">
        <v>0</v>
      </c>
      <c r="V323" s="4">
        <v>1</v>
      </c>
      <c r="W323" s="4">
        <v>0</v>
      </c>
      <c r="X32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5</v>
      </c>
      <c r="Y323" s="4">
        <f>Tabel1[[#This Row],[Totale openbare capaciteit]]+Tabel1[[#This Row],[Totale doelgroep capaciteit]]+Tabel1[[#This Row],[Cap - Informeel]]</f>
        <v>8</v>
      </c>
      <c r="Z323" s="30"/>
      <c r="AA323" s="30"/>
      <c r="AB323" s="30"/>
      <c r="AC323" s="30"/>
      <c r="AD323" s="30"/>
      <c r="AE323" s="30"/>
      <c r="AF323" s="30"/>
      <c r="AG323" s="30"/>
      <c r="AH323" s="4">
        <f>SUM(Tabel1[[#This Row],[Bez - Gehandicapten algemeen]:[Bez - Overig gereserveerd]])</f>
        <v>0</v>
      </c>
      <c r="AI323" s="29">
        <v>3</v>
      </c>
      <c r="AJ323" s="35"/>
      <c r="AK323" s="35"/>
      <c r="AL323" s="31"/>
      <c r="AM323" s="22">
        <f>SUM(Tabel1[[#This Row],[Bez - fout, canadees]:[Bez - fout, anders]])</f>
        <v>0</v>
      </c>
      <c r="AN323" s="30"/>
      <c r="AO323" s="30"/>
      <c r="AP323" s="30"/>
      <c r="AQ323" s="30"/>
      <c r="AR323" s="22">
        <f>SUM(Tabel1[[#This Row],[Bez - Obstakel, openbaar]:[Bez - Obstakel, doelgroep]])</f>
        <v>0</v>
      </c>
      <c r="AS323" s="28"/>
      <c r="AT323" s="28"/>
      <c r="AU323" s="1"/>
      <c r="AV323" s="13">
        <f>SUM(Tabel1[[#This Row],[Bez - doelgroep totaal]]+Tabel1[[#This Row],[Bez - Openbaar]]+Tabel1[[#This Row],[Bez - Foutparkeerders]]+Tabel1[[#This Row],[Bez - Obstakels]]+Tabel1[[#This Row],[Bez - Informeel]])</f>
        <v>0</v>
      </c>
      <c r="AW32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23" s="8">
        <f>IF(OR(Tabel1[[#This Row],[Situatie tijdens meetmoment]]="wegwerkzaamheden",Tabel1[[#This Row],[Situatie tijdens meetmoment]]="niet bereikbaar")," ",IFERROR((Tabel1[[#This Row],[Bez - Privaat]])/Tabel1[[#This Row],[Cap - Privaat]],IF( AND((Tabel1[[#This Row],[Bez - Privaat]])&gt;0,Tabel1[[#This Row],[Cap - Privaat]]=0),"  ","   ")))</f>
        <v>0.6</v>
      </c>
      <c r="AY32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32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v>
      </c>
      <c r="BA32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323" s="23">
        <f>IF(OR(Tabel1[[#This Row],[Situatie tijdens meetmoment]]="wegwerkzaamheden",Tabel1[[#This Row],[Situatie tijdens meetmoment]]="niet bereikbaar")," ",IFERROR(Tabel1[[#This Row],[Totale bezetting]]/Tabel1[[#This Row],[Totale capaciteit]],IF( AND(Tabel1[[#This Row],[Totale bezetting]]&gt;0,Tabel1[[#This Row],[Totale capaciteit]]=0),"  ","   ")))</f>
        <v>0</v>
      </c>
      <c r="BC323" s="4"/>
      <c r="BN323"/>
      <c r="BQ323" s="4"/>
      <c r="BR323" s="11"/>
      <c r="BS323" s="1"/>
      <c r="BU323"/>
      <c r="CF323" s="4"/>
    </row>
    <row r="324" spans="1:84" x14ac:dyDescent="0.25">
      <c r="A324" s="1" t="s">
        <v>228</v>
      </c>
      <c r="B324" s="1" t="s">
        <v>305</v>
      </c>
      <c r="C324" s="1" t="s">
        <v>420</v>
      </c>
      <c r="D324" s="1" t="s">
        <v>355</v>
      </c>
      <c r="E324" s="40">
        <v>45521</v>
      </c>
      <c r="F324" s="37" t="s">
        <v>303</v>
      </c>
      <c r="G324" s="4">
        <v>8</v>
      </c>
      <c r="H324" s="4">
        <v>0</v>
      </c>
      <c r="I324" s="4">
        <v>0</v>
      </c>
      <c r="J324" s="4">
        <v>0</v>
      </c>
      <c r="K324" s="4">
        <v>0</v>
      </c>
      <c r="L324" s="4">
        <v>0</v>
      </c>
      <c r="M324" s="4">
        <v>0</v>
      </c>
      <c r="N324" s="4">
        <v>0</v>
      </c>
      <c r="O324" s="4">
        <v>0</v>
      </c>
      <c r="P324" s="4">
        <v>0</v>
      </c>
      <c r="Q324" s="4">
        <v>0</v>
      </c>
      <c r="R324" s="4">
        <v>1</v>
      </c>
      <c r="S324" s="4">
        <v>1</v>
      </c>
      <c r="T324" s="4">
        <v>0</v>
      </c>
      <c r="U324" s="4">
        <v>0</v>
      </c>
      <c r="V324" s="4">
        <v>1</v>
      </c>
      <c r="W324" s="4">
        <v>0</v>
      </c>
      <c r="X32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5</v>
      </c>
      <c r="Y324" s="4">
        <f>Tabel1[[#This Row],[Totale openbare capaciteit]]+Tabel1[[#This Row],[Totale doelgroep capaciteit]]+Tabel1[[#This Row],[Cap - Informeel]]</f>
        <v>8</v>
      </c>
      <c r="Z324" s="29">
        <v>1</v>
      </c>
      <c r="AA324" s="30"/>
      <c r="AB324" s="30"/>
      <c r="AC324" s="30"/>
      <c r="AD324" s="30"/>
      <c r="AE324" s="30"/>
      <c r="AF324" s="30"/>
      <c r="AG324" s="30"/>
      <c r="AH324" s="4">
        <f>SUM(Tabel1[[#This Row],[Bez - Gehandicapten algemeen]:[Bez - Overig gereserveerd]])</f>
        <v>0</v>
      </c>
      <c r="AI324" s="29">
        <v>2</v>
      </c>
      <c r="AJ324" s="35"/>
      <c r="AK324" s="35"/>
      <c r="AL324" s="31"/>
      <c r="AM324" s="22">
        <f>SUM(Tabel1[[#This Row],[Bez - fout, canadees]:[Bez - fout, anders]])</f>
        <v>0</v>
      </c>
      <c r="AN324" s="30"/>
      <c r="AO324" s="30"/>
      <c r="AP324" s="30"/>
      <c r="AQ324" s="30"/>
      <c r="AR324" s="22">
        <f>SUM(Tabel1[[#This Row],[Bez - Obstakel, openbaar]:[Bez - Obstakel, doelgroep]])</f>
        <v>0</v>
      </c>
      <c r="AS324" s="28"/>
      <c r="AT324" s="28"/>
      <c r="AU324" s="1"/>
      <c r="AV324" s="13">
        <f>SUM(Tabel1[[#This Row],[Bez - doelgroep totaal]]+Tabel1[[#This Row],[Bez - Openbaar]]+Tabel1[[#This Row],[Bez - Foutparkeerders]]+Tabel1[[#This Row],[Bez - Obstakels]]+Tabel1[[#This Row],[Bez - Informeel]])</f>
        <v>1</v>
      </c>
      <c r="AW32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24" s="8">
        <f>IF(OR(Tabel1[[#This Row],[Situatie tijdens meetmoment]]="wegwerkzaamheden",Tabel1[[#This Row],[Situatie tijdens meetmoment]]="niet bereikbaar")," ",IFERROR((Tabel1[[#This Row],[Bez - Privaat]])/Tabel1[[#This Row],[Cap - Privaat]],IF( AND((Tabel1[[#This Row],[Bez - Privaat]])&gt;0,Tabel1[[#This Row],[Cap - Privaat]]=0),"  ","   ")))</f>
        <v>0.4</v>
      </c>
      <c r="AY32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0.125</v>
      </c>
      <c r="AZ32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0.125</v>
      </c>
      <c r="BA32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0.125</v>
      </c>
      <c r="BB324" s="23">
        <f>IF(OR(Tabel1[[#This Row],[Situatie tijdens meetmoment]]="wegwerkzaamheden",Tabel1[[#This Row],[Situatie tijdens meetmoment]]="niet bereikbaar")," ",IFERROR(Tabel1[[#This Row],[Totale bezetting]]/Tabel1[[#This Row],[Totale capaciteit]],IF( AND(Tabel1[[#This Row],[Totale bezetting]]&gt;0,Tabel1[[#This Row],[Totale capaciteit]]=0),"  ","   ")))</f>
        <v>0.125</v>
      </c>
      <c r="BC324" s="4"/>
      <c r="BN324"/>
      <c r="BQ324" s="4"/>
      <c r="BR324" s="11"/>
      <c r="BS324" s="1"/>
      <c r="BU324"/>
      <c r="CF324" s="4"/>
    </row>
    <row r="325" spans="1:84" x14ac:dyDescent="0.25">
      <c r="A325" s="1" t="s">
        <v>229</v>
      </c>
      <c r="B325" s="1" t="s">
        <v>305</v>
      </c>
      <c r="C325" s="1" t="s">
        <v>420</v>
      </c>
      <c r="D325" s="1" t="s">
        <v>364</v>
      </c>
      <c r="E325" s="40">
        <v>45518</v>
      </c>
      <c r="F325" s="37" t="s">
        <v>302</v>
      </c>
      <c r="G325" s="4">
        <v>6</v>
      </c>
      <c r="H325" s="4">
        <v>0</v>
      </c>
      <c r="I325" s="4">
        <v>0</v>
      </c>
      <c r="J325" s="4">
        <v>0</v>
      </c>
      <c r="K325" s="4">
        <v>0</v>
      </c>
      <c r="L325" s="4">
        <v>0</v>
      </c>
      <c r="M325" s="4">
        <v>0</v>
      </c>
      <c r="N325" s="4">
        <v>0</v>
      </c>
      <c r="O325" s="4">
        <v>0</v>
      </c>
      <c r="P325" s="4">
        <v>3</v>
      </c>
      <c r="Q325" s="4">
        <v>2</v>
      </c>
      <c r="R325" s="4">
        <v>9</v>
      </c>
      <c r="S325" s="4">
        <v>2</v>
      </c>
      <c r="T325" s="4">
        <v>0</v>
      </c>
      <c r="U325" s="4">
        <v>0</v>
      </c>
      <c r="V325" s="4">
        <v>0</v>
      </c>
      <c r="W325" s="4">
        <v>0</v>
      </c>
      <c r="X32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20</v>
      </c>
      <c r="Y325" s="4">
        <f>Tabel1[[#This Row],[Totale openbare capaciteit]]+Tabel1[[#This Row],[Totale doelgroep capaciteit]]+Tabel1[[#This Row],[Cap - Informeel]]</f>
        <v>6</v>
      </c>
      <c r="Z325" s="29">
        <v>5</v>
      </c>
      <c r="AA325" s="30"/>
      <c r="AB325" s="30"/>
      <c r="AC325" s="30"/>
      <c r="AD325" s="30"/>
      <c r="AE325" s="30"/>
      <c r="AF325" s="30"/>
      <c r="AG325" s="30"/>
      <c r="AH325" s="4">
        <f>SUM(Tabel1[[#This Row],[Bez - Gehandicapten algemeen]:[Bez - Overig gereserveerd]])</f>
        <v>0</v>
      </c>
      <c r="AI325" s="29">
        <v>20</v>
      </c>
      <c r="AJ325" s="35"/>
      <c r="AK325" s="34">
        <v>2</v>
      </c>
      <c r="AL325" s="31" t="s">
        <v>388</v>
      </c>
      <c r="AM325" s="22">
        <f>SUM(Tabel1[[#This Row],[Bez - fout, canadees]:[Bez - fout, anders]])</f>
        <v>2</v>
      </c>
      <c r="AN325" s="30"/>
      <c r="AO325" s="30"/>
      <c r="AP325" s="30"/>
      <c r="AQ325" s="30"/>
      <c r="AR325" s="22">
        <f>SUM(Tabel1[[#This Row],[Bez - Obstakel, openbaar]:[Bez - Obstakel, doelgroep]])</f>
        <v>0</v>
      </c>
      <c r="AS325" s="28"/>
      <c r="AT325" s="28"/>
      <c r="AU325" s="1" t="s">
        <v>401</v>
      </c>
      <c r="AV325" s="13">
        <f>SUM(Tabel1[[#This Row],[Bez - doelgroep totaal]]+Tabel1[[#This Row],[Bez - Openbaar]]+Tabel1[[#This Row],[Bez - Foutparkeerders]]+Tabel1[[#This Row],[Bez - Obstakels]]+Tabel1[[#This Row],[Bez - Informeel]])</f>
        <v>7</v>
      </c>
      <c r="AW32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25" s="8">
        <f>IF(OR(Tabel1[[#This Row],[Situatie tijdens meetmoment]]="wegwerkzaamheden",Tabel1[[#This Row],[Situatie tijdens meetmoment]]="niet bereikbaar")," ",IFERROR((Tabel1[[#This Row],[Bez - Privaat]])/Tabel1[[#This Row],[Cap - Privaat]],IF( AND((Tabel1[[#This Row],[Bez - Privaat]])&gt;0,Tabel1[[#This Row],[Cap - Privaat]]=0),"  ","   ")))</f>
        <v>1</v>
      </c>
      <c r="AY32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0.83333333333333337</v>
      </c>
      <c r="AZ32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1.1666666666666667</v>
      </c>
      <c r="BA32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1.1666666666666667</v>
      </c>
      <c r="BB325" s="23">
        <f>IF(OR(Tabel1[[#This Row],[Situatie tijdens meetmoment]]="wegwerkzaamheden",Tabel1[[#This Row],[Situatie tijdens meetmoment]]="niet bereikbaar")," ",IFERROR(Tabel1[[#This Row],[Totale bezetting]]/Tabel1[[#This Row],[Totale capaciteit]],IF( AND(Tabel1[[#This Row],[Totale bezetting]]&gt;0,Tabel1[[#This Row],[Totale capaciteit]]=0),"  ","   ")))</f>
        <v>1.1666666666666667</v>
      </c>
      <c r="BC325" s="4"/>
      <c r="BN325"/>
      <c r="BQ325" s="4"/>
      <c r="BR325" s="11"/>
      <c r="BS325" s="1"/>
      <c r="BU325"/>
      <c r="CF325" s="4"/>
    </row>
    <row r="326" spans="1:84" x14ac:dyDescent="0.25">
      <c r="A326" s="1" t="s">
        <v>229</v>
      </c>
      <c r="B326" s="1" t="s">
        <v>305</v>
      </c>
      <c r="C326" s="1" t="s">
        <v>420</v>
      </c>
      <c r="D326" s="1" t="s">
        <v>364</v>
      </c>
      <c r="E326" s="40">
        <v>45521</v>
      </c>
      <c r="F326" s="37" t="s">
        <v>303</v>
      </c>
      <c r="G326" s="4">
        <v>6</v>
      </c>
      <c r="H326" s="4">
        <v>0</v>
      </c>
      <c r="I326" s="4">
        <v>0</v>
      </c>
      <c r="J326" s="4">
        <v>0</v>
      </c>
      <c r="K326" s="4">
        <v>0</v>
      </c>
      <c r="L326" s="4">
        <v>0</v>
      </c>
      <c r="M326" s="4">
        <v>0</v>
      </c>
      <c r="N326" s="4">
        <v>0</v>
      </c>
      <c r="O326" s="4">
        <v>0</v>
      </c>
      <c r="P326" s="4">
        <v>3</v>
      </c>
      <c r="Q326" s="4">
        <v>2</v>
      </c>
      <c r="R326" s="4">
        <v>9</v>
      </c>
      <c r="S326" s="4">
        <v>2</v>
      </c>
      <c r="T326" s="4">
        <v>0</v>
      </c>
      <c r="U326" s="4">
        <v>0</v>
      </c>
      <c r="V326" s="4">
        <v>0</v>
      </c>
      <c r="W326" s="4">
        <v>0</v>
      </c>
      <c r="X32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20</v>
      </c>
      <c r="Y326" s="4">
        <f>Tabel1[[#This Row],[Totale openbare capaciteit]]+Tabel1[[#This Row],[Totale doelgroep capaciteit]]+Tabel1[[#This Row],[Cap - Informeel]]</f>
        <v>6</v>
      </c>
      <c r="Z326" s="29">
        <v>2</v>
      </c>
      <c r="AA326" s="30"/>
      <c r="AB326" s="30"/>
      <c r="AC326" s="30"/>
      <c r="AD326" s="30"/>
      <c r="AE326" s="30"/>
      <c r="AF326" s="30"/>
      <c r="AG326" s="30"/>
      <c r="AH326" s="4">
        <f>SUM(Tabel1[[#This Row],[Bez - Gehandicapten algemeen]:[Bez - Overig gereserveerd]])</f>
        <v>0</v>
      </c>
      <c r="AI326" s="29">
        <v>14</v>
      </c>
      <c r="AJ326" s="35"/>
      <c r="AK326" s="34">
        <v>2</v>
      </c>
      <c r="AL326" s="31" t="s">
        <v>392</v>
      </c>
      <c r="AM326" s="22">
        <f>SUM(Tabel1[[#This Row],[Bez - fout, canadees]:[Bez - fout, anders]])</f>
        <v>2</v>
      </c>
      <c r="AN326" s="30"/>
      <c r="AO326" s="30"/>
      <c r="AP326" s="30"/>
      <c r="AQ326" s="30"/>
      <c r="AR326" s="22">
        <f>SUM(Tabel1[[#This Row],[Bez - Obstakel, openbaar]:[Bez - Obstakel, doelgroep]])</f>
        <v>0</v>
      </c>
      <c r="AS326" s="28" t="s">
        <v>399</v>
      </c>
      <c r="AT326" s="28"/>
      <c r="AU326" s="1"/>
      <c r="AV326" s="13">
        <f>SUM(Tabel1[[#This Row],[Bez - doelgroep totaal]]+Tabel1[[#This Row],[Bez - Openbaar]]+Tabel1[[#This Row],[Bez - Foutparkeerders]]+Tabel1[[#This Row],[Bez - Obstakels]]+Tabel1[[#This Row],[Bez - Informeel]])</f>
        <v>4</v>
      </c>
      <c r="AW32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26" s="8">
        <f>IF(OR(Tabel1[[#This Row],[Situatie tijdens meetmoment]]="wegwerkzaamheden",Tabel1[[#This Row],[Situatie tijdens meetmoment]]="niet bereikbaar")," ",IFERROR((Tabel1[[#This Row],[Bez - Privaat]])/Tabel1[[#This Row],[Cap - Privaat]],IF( AND((Tabel1[[#This Row],[Bez - Privaat]])&gt;0,Tabel1[[#This Row],[Cap - Privaat]]=0),"  ","   ")))</f>
        <v>0.7</v>
      </c>
      <c r="AY32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0.33333333333333331</v>
      </c>
      <c r="AZ32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0.66666666666666663</v>
      </c>
      <c r="BA32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0.66666666666666663</v>
      </c>
      <c r="BB326" s="23">
        <f>IF(OR(Tabel1[[#This Row],[Situatie tijdens meetmoment]]="wegwerkzaamheden",Tabel1[[#This Row],[Situatie tijdens meetmoment]]="niet bereikbaar")," ",IFERROR(Tabel1[[#This Row],[Totale bezetting]]/Tabel1[[#This Row],[Totale capaciteit]],IF( AND(Tabel1[[#This Row],[Totale bezetting]]&gt;0,Tabel1[[#This Row],[Totale capaciteit]]=0),"  ","   ")))</f>
        <v>0.66666666666666663</v>
      </c>
      <c r="BC326" s="4"/>
      <c r="BN326"/>
      <c r="BQ326" s="4"/>
      <c r="BR326" s="11"/>
      <c r="BS326" s="1"/>
      <c r="BU326"/>
      <c r="CF326" s="4"/>
    </row>
    <row r="327" spans="1:84" x14ac:dyDescent="0.25">
      <c r="A327" s="1" t="s">
        <v>230</v>
      </c>
      <c r="B327" s="1" t="s">
        <v>305</v>
      </c>
      <c r="C327" s="1" t="s">
        <v>420</v>
      </c>
      <c r="D327" s="1" t="s">
        <v>352</v>
      </c>
      <c r="E327" s="40">
        <v>45518</v>
      </c>
      <c r="F327" s="37" t="s">
        <v>302</v>
      </c>
      <c r="G327" s="4">
        <v>14</v>
      </c>
      <c r="H327" s="4">
        <v>0</v>
      </c>
      <c r="I327" s="4">
        <v>0</v>
      </c>
      <c r="J327" s="4">
        <v>0</v>
      </c>
      <c r="K327" s="4">
        <v>0</v>
      </c>
      <c r="L327" s="4">
        <v>0</v>
      </c>
      <c r="M327" s="4">
        <v>0</v>
      </c>
      <c r="N327" s="4">
        <v>0</v>
      </c>
      <c r="O327" s="4">
        <v>0</v>
      </c>
      <c r="P327" s="4">
        <v>0</v>
      </c>
      <c r="Q327" s="4">
        <v>0</v>
      </c>
      <c r="R327" s="4">
        <v>0</v>
      </c>
      <c r="S327" s="4">
        <v>0</v>
      </c>
      <c r="T327" s="4">
        <v>0</v>
      </c>
      <c r="U327" s="4">
        <v>0</v>
      </c>
      <c r="V327" s="4">
        <v>0</v>
      </c>
      <c r="W327" s="4">
        <v>0</v>
      </c>
      <c r="X32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27" s="4">
        <f>Tabel1[[#This Row],[Totale openbare capaciteit]]+Tabel1[[#This Row],[Totale doelgroep capaciteit]]+Tabel1[[#This Row],[Cap - Informeel]]</f>
        <v>14</v>
      </c>
      <c r="Z327" s="29">
        <v>5</v>
      </c>
      <c r="AA327" s="30"/>
      <c r="AB327" s="30"/>
      <c r="AC327" s="30"/>
      <c r="AD327" s="30"/>
      <c r="AE327" s="30"/>
      <c r="AF327" s="30"/>
      <c r="AG327" s="30"/>
      <c r="AH327" s="4">
        <f>SUM(Tabel1[[#This Row],[Bez - Gehandicapten algemeen]:[Bez - Overig gereserveerd]])</f>
        <v>0</v>
      </c>
      <c r="AI327" s="30"/>
      <c r="AJ327" s="35"/>
      <c r="AK327" s="35"/>
      <c r="AL327" s="31"/>
      <c r="AM327" s="22">
        <f>SUM(Tabel1[[#This Row],[Bez - fout, canadees]:[Bez - fout, anders]])</f>
        <v>0</v>
      </c>
      <c r="AN327" s="30"/>
      <c r="AO327" s="30"/>
      <c r="AP327" s="30"/>
      <c r="AQ327" s="30"/>
      <c r="AR327" s="22">
        <f>SUM(Tabel1[[#This Row],[Bez - Obstakel, openbaar]:[Bez - Obstakel, doelgroep]])</f>
        <v>0</v>
      </c>
      <c r="AS327" s="28"/>
      <c r="AT327" s="28"/>
      <c r="AU327" s="1"/>
      <c r="AV327" s="13">
        <f>SUM(Tabel1[[#This Row],[Bez - doelgroep totaal]]+Tabel1[[#This Row],[Bez - Openbaar]]+Tabel1[[#This Row],[Bez - Foutparkeerders]]+Tabel1[[#This Row],[Bez - Obstakels]]+Tabel1[[#This Row],[Bez - Informeel]])</f>
        <v>5</v>
      </c>
      <c r="AW32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27"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2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0.35714285714285715</v>
      </c>
      <c r="AZ32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0.35714285714285715</v>
      </c>
      <c r="BA32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0.35714285714285715</v>
      </c>
      <c r="BB327" s="23">
        <f>IF(OR(Tabel1[[#This Row],[Situatie tijdens meetmoment]]="wegwerkzaamheden",Tabel1[[#This Row],[Situatie tijdens meetmoment]]="niet bereikbaar")," ",IFERROR(Tabel1[[#This Row],[Totale bezetting]]/Tabel1[[#This Row],[Totale capaciteit]],IF( AND(Tabel1[[#This Row],[Totale bezetting]]&gt;0,Tabel1[[#This Row],[Totale capaciteit]]=0),"  ","   ")))</f>
        <v>0.35714285714285715</v>
      </c>
      <c r="BC327" s="4"/>
      <c r="BN327"/>
      <c r="BQ327" s="4"/>
      <c r="BR327" s="11"/>
      <c r="BS327" s="1"/>
      <c r="BU327"/>
      <c r="CF327" s="4"/>
    </row>
    <row r="328" spans="1:84" x14ac:dyDescent="0.25">
      <c r="A328" s="1" t="s">
        <v>230</v>
      </c>
      <c r="B328" s="1" t="s">
        <v>305</v>
      </c>
      <c r="C328" s="1" t="s">
        <v>420</v>
      </c>
      <c r="D328" s="1" t="s">
        <v>352</v>
      </c>
      <c r="E328" s="40">
        <v>45521</v>
      </c>
      <c r="F328" s="37" t="s">
        <v>303</v>
      </c>
      <c r="G328" s="4">
        <v>14</v>
      </c>
      <c r="H328" s="4">
        <v>0</v>
      </c>
      <c r="I328" s="4">
        <v>0</v>
      </c>
      <c r="J328" s="4">
        <v>0</v>
      </c>
      <c r="K328" s="4">
        <v>0</v>
      </c>
      <c r="L328" s="4">
        <v>0</v>
      </c>
      <c r="M328" s="4">
        <v>0</v>
      </c>
      <c r="N328" s="4">
        <v>0</v>
      </c>
      <c r="O328" s="4">
        <v>0</v>
      </c>
      <c r="P328" s="4">
        <v>0</v>
      </c>
      <c r="Q328" s="4">
        <v>0</v>
      </c>
      <c r="R328" s="4">
        <v>0</v>
      </c>
      <c r="S328" s="4">
        <v>0</v>
      </c>
      <c r="T328" s="4">
        <v>0</v>
      </c>
      <c r="U328" s="4">
        <v>0</v>
      </c>
      <c r="V328" s="4">
        <v>0</v>
      </c>
      <c r="W328" s="4">
        <v>0</v>
      </c>
      <c r="X32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28" s="4">
        <f>Tabel1[[#This Row],[Totale openbare capaciteit]]+Tabel1[[#This Row],[Totale doelgroep capaciteit]]+Tabel1[[#This Row],[Cap - Informeel]]</f>
        <v>14</v>
      </c>
      <c r="Z328" s="29">
        <v>8</v>
      </c>
      <c r="AA328" s="30"/>
      <c r="AB328" s="30"/>
      <c r="AC328" s="30"/>
      <c r="AD328" s="30"/>
      <c r="AE328" s="30"/>
      <c r="AF328" s="30"/>
      <c r="AG328" s="30"/>
      <c r="AH328" s="4">
        <f>SUM(Tabel1[[#This Row],[Bez - Gehandicapten algemeen]:[Bez - Overig gereserveerd]])</f>
        <v>0</v>
      </c>
      <c r="AI328" s="30"/>
      <c r="AJ328" s="35"/>
      <c r="AK328" s="35"/>
      <c r="AL328" s="31"/>
      <c r="AM328" s="22">
        <f>SUM(Tabel1[[#This Row],[Bez - fout, canadees]:[Bez - fout, anders]])</f>
        <v>0</v>
      </c>
      <c r="AN328" s="30"/>
      <c r="AO328" s="30"/>
      <c r="AP328" s="30"/>
      <c r="AQ328" s="30"/>
      <c r="AR328" s="22">
        <f>SUM(Tabel1[[#This Row],[Bez - Obstakel, openbaar]:[Bez - Obstakel, doelgroep]])</f>
        <v>0</v>
      </c>
      <c r="AS328" s="28"/>
      <c r="AT328" s="28"/>
      <c r="AU328" s="1"/>
      <c r="AV328" s="13">
        <f>SUM(Tabel1[[#This Row],[Bez - doelgroep totaal]]+Tabel1[[#This Row],[Bez - Openbaar]]+Tabel1[[#This Row],[Bez - Foutparkeerders]]+Tabel1[[#This Row],[Bez - Obstakels]]+Tabel1[[#This Row],[Bez - Informeel]])</f>
        <v>8</v>
      </c>
      <c r="AW32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28"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2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0.5714285714285714</v>
      </c>
      <c r="AZ32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0.5714285714285714</v>
      </c>
      <c r="BA32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0.5714285714285714</v>
      </c>
      <c r="BB328" s="23">
        <f>IF(OR(Tabel1[[#This Row],[Situatie tijdens meetmoment]]="wegwerkzaamheden",Tabel1[[#This Row],[Situatie tijdens meetmoment]]="niet bereikbaar")," ",IFERROR(Tabel1[[#This Row],[Totale bezetting]]/Tabel1[[#This Row],[Totale capaciteit]],IF( AND(Tabel1[[#This Row],[Totale bezetting]]&gt;0,Tabel1[[#This Row],[Totale capaciteit]]=0),"  ","   ")))</f>
        <v>0.5714285714285714</v>
      </c>
      <c r="BC328" s="4"/>
      <c r="BN328"/>
      <c r="BQ328" s="4"/>
      <c r="BR328" s="11"/>
      <c r="BS328" s="1"/>
      <c r="BU328"/>
      <c r="CF328" s="4"/>
    </row>
    <row r="329" spans="1:84" x14ac:dyDescent="0.25">
      <c r="A329" s="1" t="s">
        <v>231</v>
      </c>
      <c r="B329" s="1" t="s">
        <v>305</v>
      </c>
      <c r="C329" s="1" t="s">
        <v>420</v>
      </c>
      <c r="D329" s="1" t="s">
        <v>365</v>
      </c>
      <c r="E329" s="40">
        <v>45518</v>
      </c>
      <c r="F329" s="37" t="s">
        <v>302</v>
      </c>
      <c r="G329" s="4">
        <v>3</v>
      </c>
      <c r="H329" s="4">
        <v>9</v>
      </c>
      <c r="I329" s="4">
        <v>0</v>
      </c>
      <c r="J329" s="4">
        <v>0</v>
      </c>
      <c r="K329" s="4">
        <v>0</v>
      </c>
      <c r="L329" s="4">
        <v>0</v>
      </c>
      <c r="M329" s="4">
        <v>0</v>
      </c>
      <c r="N329" s="4">
        <v>0</v>
      </c>
      <c r="O329" s="4">
        <v>0</v>
      </c>
      <c r="P329" s="4">
        <v>2</v>
      </c>
      <c r="Q329" s="4">
        <v>0</v>
      </c>
      <c r="R329" s="4">
        <v>4</v>
      </c>
      <c r="S329" s="4">
        <v>0</v>
      </c>
      <c r="T329" s="4">
        <v>0</v>
      </c>
      <c r="U329" s="4">
        <v>0</v>
      </c>
      <c r="V329" s="4">
        <v>6</v>
      </c>
      <c r="W329" s="4">
        <v>0</v>
      </c>
      <c r="X32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18</v>
      </c>
      <c r="Y329" s="4">
        <f>Tabel1[[#This Row],[Totale openbare capaciteit]]+Tabel1[[#This Row],[Totale doelgroep capaciteit]]+Tabel1[[#This Row],[Cap - Informeel]]</f>
        <v>12</v>
      </c>
      <c r="Z329" s="29">
        <v>2</v>
      </c>
      <c r="AA329" s="29">
        <v>8</v>
      </c>
      <c r="AB329" s="30"/>
      <c r="AC329" s="30"/>
      <c r="AD329" s="30"/>
      <c r="AE329" s="30"/>
      <c r="AF329" s="30"/>
      <c r="AG329" s="30"/>
      <c r="AH329" s="4">
        <f>SUM(Tabel1[[#This Row],[Bez - Gehandicapten algemeen]:[Bez - Overig gereserveerd]])</f>
        <v>0</v>
      </c>
      <c r="AI329" s="29">
        <v>15</v>
      </c>
      <c r="AJ329" s="35"/>
      <c r="AK329" s="35"/>
      <c r="AL329" s="31"/>
      <c r="AM329" s="22">
        <f>SUM(Tabel1[[#This Row],[Bez - fout, canadees]:[Bez - fout, anders]])</f>
        <v>0</v>
      </c>
      <c r="AN329" s="30"/>
      <c r="AO329" s="30"/>
      <c r="AP329" s="30"/>
      <c r="AQ329" s="30"/>
      <c r="AR329" s="22">
        <f>SUM(Tabel1[[#This Row],[Bez - Obstakel, openbaar]:[Bez - Obstakel, doelgroep]])</f>
        <v>0</v>
      </c>
      <c r="AS329" s="28"/>
      <c r="AT329" s="28"/>
      <c r="AU329" s="1"/>
      <c r="AV329" s="13">
        <f>SUM(Tabel1[[#This Row],[Bez - doelgroep totaal]]+Tabel1[[#This Row],[Bez - Openbaar]]+Tabel1[[#This Row],[Bez - Foutparkeerders]]+Tabel1[[#This Row],[Bez - Obstakels]]+Tabel1[[#This Row],[Bez - Informeel]])</f>
        <v>10</v>
      </c>
      <c r="AW32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29" s="8">
        <f>IF(OR(Tabel1[[#This Row],[Situatie tijdens meetmoment]]="wegwerkzaamheden",Tabel1[[#This Row],[Situatie tijdens meetmoment]]="niet bereikbaar")," ",IFERROR((Tabel1[[#This Row],[Bez - Privaat]])/Tabel1[[#This Row],[Cap - Privaat]],IF( AND((Tabel1[[#This Row],[Bez - Privaat]])&gt;0,Tabel1[[#This Row],[Cap - Privaat]]=0),"  ","   ")))</f>
        <v>0.83333333333333337</v>
      </c>
      <c r="AY32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0.66666666666666663</v>
      </c>
      <c r="AZ32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3.3333333333333335</v>
      </c>
      <c r="BA32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3.3333333333333335</v>
      </c>
      <c r="BB329" s="23">
        <f>IF(OR(Tabel1[[#This Row],[Situatie tijdens meetmoment]]="wegwerkzaamheden",Tabel1[[#This Row],[Situatie tijdens meetmoment]]="niet bereikbaar")," ",IFERROR(Tabel1[[#This Row],[Totale bezetting]]/Tabel1[[#This Row],[Totale capaciteit]],IF( AND(Tabel1[[#This Row],[Totale bezetting]]&gt;0,Tabel1[[#This Row],[Totale capaciteit]]=0),"  ","   ")))</f>
        <v>0.83333333333333337</v>
      </c>
      <c r="BC329" s="4"/>
      <c r="BN329"/>
      <c r="BQ329" s="4"/>
      <c r="BR329" s="11"/>
      <c r="BS329" s="1"/>
      <c r="BU329"/>
      <c r="CF329" s="4"/>
    </row>
    <row r="330" spans="1:84" x14ac:dyDescent="0.25">
      <c r="A330" s="1" t="s">
        <v>231</v>
      </c>
      <c r="B330" s="1" t="s">
        <v>305</v>
      </c>
      <c r="C330" s="1" t="s">
        <v>420</v>
      </c>
      <c r="D330" s="1" t="s">
        <v>365</v>
      </c>
      <c r="E330" s="40">
        <v>45521</v>
      </c>
      <c r="F330" s="37" t="s">
        <v>303</v>
      </c>
      <c r="G330" s="4">
        <v>3</v>
      </c>
      <c r="H330" s="4">
        <v>9</v>
      </c>
      <c r="I330" s="4">
        <v>0</v>
      </c>
      <c r="J330" s="4">
        <v>0</v>
      </c>
      <c r="K330" s="4">
        <v>0</v>
      </c>
      <c r="L330" s="4">
        <v>0</v>
      </c>
      <c r="M330" s="4">
        <v>0</v>
      </c>
      <c r="N330" s="4">
        <v>0</v>
      </c>
      <c r="O330" s="4">
        <v>0</v>
      </c>
      <c r="P330" s="4">
        <v>2</v>
      </c>
      <c r="Q330" s="4">
        <v>0</v>
      </c>
      <c r="R330" s="4">
        <v>4</v>
      </c>
      <c r="S330" s="4">
        <v>0</v>
      </c>
      <c r="T330" s="4">
        <v>0</v>
      </c>
      <c r="U330" s="4">
        <v>0</v>
      </c>
      <c r="V330" s="4">
        <v>6</v>
      </c>
      <c r="W330" s="4">
        <v>0</v>
      </c>
      <c r="X33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18</v>
      </c>
      <c r="Y330" s="4">
        <f>Tabel1[[#This Row],[Totale openbare capaciteit]]+Tabel1[[#This Row],[Totale doelgroep capaciteit]]+Tabel1[[#This Row],[Cap - Informeel]]</f>
        <v>12</v>
      </c>
      <c r="Z330" s="29">
        <v>3</v>
      </c>
      <c r="AA330" s="30">
        <v>4</v>
      </c>
      <c r="AB330" s="30"/>
      <c r="AC330" s="30"/>
      <c r="AD330" s="30"/>
      <c r="AE330" s="30"/>
      <c r="AF330" s="30"/>
      <c r="AG330" s="30"/>
      <c r="AH330" s="4">
        <f>SUM(Tabel1[[#This Row],[Bez - Gehandicapten algemeen]:[Bez - Overig gereserveerd]])</f>
        <v>0</v>
      </c>
      <c r="AI330" s="29">
        <v>11</v>
      </c>
      <c r="AJ330" s="35"/>
      <c r="AK330" s="35"/>
      <c r="AL330" s="31"/>
      <c r="AM330" s="22">
        <f>SUM(Tabel1[[#This Row],[Bez - fout, canadees]:[Bez - fout, anders]])</f>
        <v>0</v>
      </c>
      <c r="AN330" s="30"/>
      <c r="AO330" s="30"/>
      <c r="AP330" s="30"/>
      <c r="AQ330" s="30"/>
      <c r="AR330" s="22">
        <f>SUM(Tabel1[[#This Row],[Bez - Obstakel, openbaar]:[Bez - Obstakel, doelgroep]])</f>
        <v>0</v>
      </c>
      <c r="AS330" s="28"/>
      <c r="AT330" s="28"/>
      <c r="AU330" s="1"/>
      <c r="AV330" s="13">
        <f>SUM(Tabel1[[#This Row],[Bez - doelgroep totaal]]+Tabel1[[#This Row],[Bez - Openbaar]]+Tabel1[[#This Row],[Bez - Foutparkeerders]]+Tabel1[[#This Row],[Bez - Obstakels]]+Tabel1[[#This Row],[Bez - Informeel]])</f>
        <v>7</v>
      </c>
      <c r="AW33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30" s="8">
        <f>IF(OR(Tabel1[[#This Row],[Situatie tijdens meetmoment]]="wegwerkzaamheden",Tabel1[[#This Row],[Situatie tijdens meetmoment]]="niet bereikbaar")," ",IFERROR((Tabel1[[#This Row],[Bez - Privaat]])/Tabel1[[#This Row],[Cap - Privaat]],IF( AND((Tabel1[[#This Row],[Bez - Privaat]])&gt;0,Tabel1[[#This Row],[Cap - Privaat]]=0),"  ","   ")))</f>
        <v>0.61111111111111116</v>
      </c>
      <c r="AY33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33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2.3333333333333335</v>
      </c>
      <c r="BA33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2.3333333333333335</v>
      </c>
      <c r="BB330" s="23">
        <f>IF(OR(Tabel1[[#This Row],[Situatie tijdens meetmoment]]="wegwerkzaamheden",Tabel1[[#This Row],[Situatie tijdens meetmoment]]="niet bereikbaar")," ",IFERROR(Tabel1[[#This Row],[Totale bezetting]]/Tabel1[[#This Row],[Totale capaciteit]],IF( AND(Tabel1[[#This Row],[Totale bezetting]]&gt;0,Tabel1[[#This Row],[Totale capaciteit]]=0),"  ","   ")))</f>
        <v>0.58333333333333337</v>
      </c>
      <c r="BC330" s="4"/>
      <c r="BN330"/>
      <c r="BQ330" s="4"/>
      <c r="BR330" s="11"/>
      <c r="BS330" s="1"/>
      <c r="BU330"/>
      <c r="CF330" s="4"/>
    </row>
    <row r="331" spans="1:84" x14ac:dyDescent="0.25">
      <c r="A331" s="1" t="s">
        <v>232</v>
      </c>
      <c r="B331" s="1" t="s">
        <v>305</v>
      </c>
      <c r="C331" s="1" t="s">
        <v>420</v>
      </c>
      <c r="D331" s="1" t="s">
        <v>365</v>
      </c>
      <c r="E331" s="40">
        <v>45518</v>
      </c>
      <c r="F331" s="37" t="s">
        <v>302</v>
      </c>
      <c r="G331" s="4">
        <v>0</v>
      </c>
      <c r="H331" s="4">
        <v>8</v>
      </c>
      <c r="I331" s="4">
        <v>0</v>
      </c>
      <c r="J331" s="4">
        <v>0</v>
      </c>
      <c r="K331" s="4">
        <v>0</v>
      </c>
      <c r="L331" s="4">
        <v>0</v>
      </c>
      <c r="M331" s="4">
        <v>0</v>
      </c>
      <c r="N331" s="4">
        <v>0</v>
      </c>
      <c r="O331" s="4">
        <v>0</v>
      </c>
      <c r="P331" s="4">
        <v>0</v>
      </c>
      <c r="Q331" s="4">
        <v>0</v>
      </c>
      <c r="R331" s="4">
        <v>0</v>
      </c>
      <c r="S331" s="4">
        <v>0</v>
      </c>
      <c r="T331" s="4">
        <v>0</v>
      </c>
      <c r="U331" s="4">
        <v>0</v>
      </c>
      <c r="V331" s="4">
        <v>0</v>
      </c>
      <c r="W331" s="4">
        <v>0</v>
      </c>
      <c r="X33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31" s="4">
        <f>Tabel1[[#This Row],[Totale openbare capaciteit]]+Tabel1[[#This Row],[Totale doelgroep capaciteit]]+Tabel1[[#This Row],[Cap - Informeel]]</f>
        <v>8</v>
      </c>
      <c r="Z331" s="30"/>
      <c r="AA331" s="29">
        <v>7</v>
      </c>
      <c r="AB331" s="30"/>
      <c r="AC331" s="30"/>
      <c r="AD331" s="30"/>
      <c r="AE331" s="30"/>
      <c r="AF331" s="30"/>
      <c r="AG331" s="30"/>
      <c r="AH331" s="4">
        <f>SUM(Tabel1[[#This Row],[Bez - Gehandicapten algemeen]:[Bez - Overig gereserveerd]])</f>
        <v>0</v>
      </c>
      <c r="AI331" s="30"/>
      <c r="AJ331" s="35"/>
      <c r="AK331" s="35"/>
      <c r="AL331" s="31"/>
      <c r="AM331" s="22">
        <f>SUM(Tabel1[[#This Row],[Bez - fout, canadees]:[Bez - fout, anders]])</f>
        <v>0</v>
      </c>
      <c r="AN331" s="30"/>
      <c r="AO331" s="30"/>
      <c r="AP331" s="30"/>
      <c r="AQ331" s="30"/>
      <c r="AR331" s="22">
        <f>SUM(Tabel1[[#This Row],[Bez - Obstakel, openbaar]:[Bez - Obstakel, doelgroep]])</f>
        <v>0</v>
      </c>
      <c r="AS331" s="28"/>
      <c r="AT331" s="28"/>
      <c r="AU331" s="1"/>
      <c r="AV331" s="13">
        <f>SUM(Tabel1[[#This Row],[Bez - doelgroep totaal]]+Tabel1[[#This Row],[Bez - Openbaar]]+Tabel1[[#This Row],[Bez - Foutparkeerders]]+Tabel1[[#This Row],[Bez - Obstakels]]+Tabel1[[#This Row],[Bez - Informeel]])</f>
        <v>7</v>
      </c>
      <c r="AW33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31"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31"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31"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31"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31" s="23">
        <f>IF(OR(Tabel1[[#This Row],[Situatie tijdens meetmoment]]="wegwerkzaamheden",Tabel1[[#This Row],[Situatie tijdens meetmoment]]="niet bereikbaar")," ",IFERROR(Tabel1[[#This Row],[Totale bezetting]]/Tabel1[[#This Row],[Totale capaciteit]],IF( AND(Tabel1[[#This Row],[Totale bezetting]]&gt;0,Tabel1[[#This Row],[Totale capaciteit]]=0),"  ","   ")))</f>
        <v>0.875</v>
      </c>
      <c r="BC331" s="4"/>
      <c r="BN331"/>
      <c r="BQ331" s="4"/>
      <c r="BR331" s="11"/>
      <c r="BS331" s="1"/>
      <c r="BU331"/>
      <c r="CF331" s="4"/>
    </row>
    <row r="332" spans="1:84" x14ac:dyDescent="0.25">
      <c r="A332" s="1" t="s">
        <v>232</v>
      </c>
      <c r="B332" s="1" t="s">
        <v>305</v>
      </c>
      <c r="C332" s="1" t="s">
        <v>420</v>
      </c>
      <c r="D332" s="1" t="s">
        <v>365</v>
      </c>
      <c r="E332" s="40">
        <v>45521</v>
      </c>
      <c r="F332" s="37" t="s">
        <v>303</v>
      </c>
      <c r="G332" s="4">
        <v>0</v>
      </c>
      <c r="H332" s="4">
        <v>8</v>
      </c>
      <c r="I332" s="4">
        <v>0</v>
      </c>
      <c r="J332" s="4">
        <v>0</v>
      </c>
      <c r="K332" s="4">
        <v>0</v>
      </c>
      <c r="L332" s="4">
        <v>0</v>
      </c>
      <c r="M332" s="4">
        <v>0</v>
      </c>
      <c r="N332" s="4">
        <v>0</v>
      </c>
      <c r="O332" s="4">
        <v>0</v>
      </c>
      <c r="P332" s="4">
        <v>0</v>
      </c>
      <c r="Q332" s="4">
        <v>0</v>
      </c>
      <c r="R332" s="4">
        <v>0</v>
      </c>
      <c r="S332" s="4">
        <v>0</v>
      </c>
      <c r="T332" s="4">
        <v>0</v>
      </c>
      <c r="U332" s="4">
        <v>0</v>
      </c>
      <c r="V332" s="4">
        <v>0</v>
      </c>
      <c r="W332" s="4">
        <v>0</v>
      </c>
      <c r="X33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32" s="4">
        <f>Tabel1[[#This Row],[Totale openbare capaciteit]]+Tabel1[[#This Row],[Totale doelgroep capaciteit]]+Tabel1[[#This Row],[Cap - Informeel]]</f>
        <v>8</v>
      </c>
      <c r="Z332" s="29"/>
      <c r="AA332" s="30">
        <v>8</v>
      </c>
      <c r="AB332" s="30"/>
      <c r="AC332" s="30"/>
      <c r="AD332" s="30"/>
      <c r="AE332" s="30"/>
      <c r="AF332" s="30"/>
      <c r="AG332" s="30"/>
      <c r="AH332" s="4">
        <f>SUM(Tabel1[[#This Row],[Bez - Gehandicapten algemeen]:[Bez - Overig gereserveerd]])</f>
        <v>0</v>
      </c>
      <c r="AI332" s="30"/>
      <c r="AJ332" s="35"/>
      <c r="AK332" s="35"/>
      <c r="AL332" s="31"/>
      <c r="AM332" s="22">
        <f>SUM(Tabel1[[#This Row],[Bez - fout, canadees]:[Bez - fout, anders]])</f>
        <v>0</v>
      </c>
      <c r="AN332" s="30"/>
      <c r="AO332" s="30"/>
      <c r="AP332" s="30"/>
      <c r="AQ332" s="30"/>
      <c r="AR332" s="22">
        <f>SUM(Tabel1[[#This Row],[Bez - Obstakel, openbaar]:[Bez - Obstakel, doelgroep]])</f>
        <v>0</v>
      </c>
      <c r="AS332" s="28"/>
      <c r="AT332" s="28"/>
      <c r="AU332" s="1"/>
      <c r="AV332" s="13">
        <f>SUM(Tabel1[[#This Row],[Bez - doelgroep totaal]]+Tabel1[[#This Row],[Bez - Openbaar]]+Tabel1[[#This Row],[Bez - Foutparkeerders]]+Tabel1[[#This Row],[Bez - Obstakels]]+Tabel1[[#This Row],[Bez - Informeel]])</f>
        <v>8</v>
      </c>
      <c r="AW33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3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32"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32"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32"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32" s="23">
        <f>IF(OR(Tabel1[[#This Row],[Situatie tijdens meetmoment]]="wegwerkzaamheden",Tabel1[[#This Row],[Situatie tijdens meetmoment]]="niet bereikbaar")," ",IFERROR(Tabel1[[#This Row],[Totale bezetting]]/Tabel1[[#This Row],[Totale capaciteit]],IF( AND(Tabel1[[#This Row],[Totale bezetting]]&gt;0,Tabel1[[#This Row],[Totale capaciteit]]=0),"  ","   ")))</f>
        <v>1</v>
      </c>
      <c r="BC332" s="4"/>
      <c r="BN332"/>
      <c r="BQ332" s="4"/>
      <c r="BR332" s="11"/>
      <c r="BS332" s="1"/>
      <c r="BU332"/>
      <c r="CF332" s="4"/>
    </row>
    <row r="333" spans="1:84" x14ac:dyDescent="0.25">
      <c r="A333" s="1" t="s">
        <v>233</v>
      </c>
      <c r="B333" s="1" t="s">
        <v>305</v>
      </c>
      <c r="C333" s="1" t="s">
        <v>420</v>
      </c>
      <c r="D333" s="1" t="s">
        <v>365</v>
      </c>
      <c r="E333" s="40">
        <v>45518</v>
      </c>
      <c r="F333" s="37" t="s">
        <v>302</v>
      </c>
      <c r="G333" s="4">
        <v>0</v>
      </c>
      <c r="H333" s="4">
        <v>0</v>
      </c>
      <c r="I333" s="4">
        <v>0</v>
      </c>
      <c r="J333" s="4">
        <v>0</v>
      </c>
      <c r="K333" s="4">
        <v>0</v>
      </c>
      <c r="L333" s="4">
        <v>0</v>
      </c>
      <c r="M333" s="4">
        <v>0</v>
      </c>
      <c r="N333" s="4">
        <v>0</v>
      </c>
      <c r="O333" s="4">
        <v>0</v>
      </c>
      <c r="P333" s="4">
        <v>0</v>
      </c>
      <c r="Q333" s="4">
        <v>0</v>
      </c>
      <c r="R333" s="4">
        <v>0</v>
      </c>
      <c r="S333" s="4">
        <v>0</v>
      </c>
      <c r="T333" s="4">
        <v>0</v>
      </c>
      <c r="U333" s="4">
        <v>0</v>
      </c>
      <c r="V333" s="4">
        <v>0</v>
      </c>
      <c r="W333" s="4">
        <v>0</v>
      </c>
      <c r="X33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33" s="4">
        <f>Tabel1[[#This Row],[Totale openbare capaciteit]]+Tabel1[[#This Row],[Totale doelgroep capaciteit]]+Tabel1[[#This Row],[Cap - Informeel]]</f>
        <v>0</v>
      </c>
      <c r="Z333" s="30"/>
      <c r="AA333" s="30"/>
      <c r="AB333" s="30"/>
      <c r="AC333" s="30"/>
      <c r="AD333" s="30"/>
      <c r="AE333" s="30"/>
      <c r="AF333" s="30"/>
      <c r="AG333" s="30"/>
      <c r="AH333" s="4">
        <f>SUM(Tabel1[[#This Row],[Bez - Gehandicapten algemeen]:[Bez - Overig gereserveerd]])</f>
        <v>0</v>
      </c>
      <c r="AI333" s="30"/>
      <c r="AJ333" s="35"/>
      <c r="AK333" s="35"/>
      <c r="AL333" s="31"/>
      <c r="AM333" s="22">
        <f>SUM(Tabel1[[#This Row],[Bez - fout, canadees]:[Bez - fout, anders]])</f>
        <v>0</v>
      </c>
      <c r="AN333" s="30"/>
      <c r="AO333" s="30"/>
      <c r="AP333" s="30"/>
      <c r="AQ333" s="30"/>
      <c r="AR333" s="22">
        <f>SUM(Tabel1[[#This Row],[Bez - Obstakel, openbaar]:[Bez - Obstakel, doelgroep]])</f>
        <v>0</v>
      </c>
      <c r="AS333" s="28"/>
      <c r="AT333" s="28"/>
      <c r="AU333" s="1"/>
      <c r="AV333" s="13">
        <f>SUM(Tabel1[[#This Row],[Bez - doelgroep totaal]]+Tabel1[[#This Row],[Bez - Openbaar]]+Tabel1[[#This Row],[Bez - Foutparkeerders]]+Tabel1[[#This Row],[Bez - Obstakels]]+Tabel1[[#This Row],[Bez - Informeel]])</f>
        <v>0</v>
      </c>
      <c r="AW33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3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33"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33"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33"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33"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333" s="4"/>
      <c r="BN333"/>
      <c r="BQ333" s="4"/>
      <c r="BR333" s="11"/>
      <c r="BS333" s="1"/>
      <c r="BU333"/>
      <c r="CF333" s="4"/>
    </row>
    <row r="334" spans="1:84" x14ac:dyDescent="0.25">
      <c r="A334" s="1" t="s">
        <v>233</v>
      </c>
      <c r="B334" s="1" t="s">
        <v>305</v>
      </c>
      <c r="C334" s="1" t="s">
        <v>420</v>
      </c>
      <c r="D334" s="1" t="s">
        <v>365</v>
      </c>
      <c r="E334" s="40">
        <v>45521</v>
      </c>
      <c r="F334" s="37" t="s">
        <v>303</v>
      </c>
      <c r="G334" s="4">
        <v>0</v>
      </c>
      <c r="H334" s="4">
        <v>0</v>
      </c>
      <c r="I334" s="4">
        <v>0</v>
      </c>
      <c r="J334" s="4">
        <v>0</v>
      </c>
      <c r="K334" s="4">
        <v>0</v>
      </c>
      <c r="L334" s="4">
        <v>0</v>
      </c>
      <c r="M334" s="4">
        <v>0</v>
      </c>
      <c r="N334" s="4">
        <v>0</v>
      </c>
      <c r="O334" s="4">
        <v>0</v>
      </c>
      <c r="P334" s="4">
        <v>0</v>
      </c>
      <c r="Q334" s="4">
        <v>0</v>
      </c>
      <c r="R334" s="4">
        <v>0</v>
      </c>
      <c r="S334" s="4">
        <v>0</v>
      </c>
      <c r="T334" s="4">
        <v>0</v>
      </c>
      <c r="U334" s="4">
        <v>0</v>
      </c>
      <c r="V334" s="4">
        <v>0</v>
      </c>
      <c r="W334" s="4">
        <v>0</v>
      </c>
      <c r="X33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34" s="4">
        <f>Tabel1[[#This Row],[Totale openbare capaciteit]]+Tabel1[[#This Row],[Totale doelgroep capaciteit]]+Tabel1[[#This Row],[Cap - Informeel]]</f>
        <v>0</v>
      </c>
      <c r="Z334" s="30"/>
      <c r="AA334" s="30"/>
      <c r="AB334" s="30"/>
      <c r="AC334" s="30"/>
      <c r="AD334" s="30"/>
      <c r="AE334" s="30"/>
      <c r="AF334" s="30"/>
      <c r="AG334" s="30"/>
      <c r="AH334" s="4">
        <f>SUM(Tabel1[[#This Row],[Bez - Gehandicapten algemeen]:[Bez - Overig gereserveerd]])</f>
        <v>0</v>
      </c>
      <c r="AI334" s="30"/>
      <c r="AJ334" s="35"/>
      <c r="AK334" s="35"/>
      <c r="AL334" s="31"/>
      <c r="AM334" s="22">
        <f>SUM(Tabel1[[#This Row],[Bez - fout, canadees]:[Bez - fout, anders]])</f>
        <v>0</v>
      </c>
      <c r="AN334" s="30"/>
      <c r="AO334" s="30"/>
      <c r="AP334" s="30"/>
      <c r="AQ334" s="30"/>
      <c r="AR334" s="22">
        <f>SUM(Tabel1[[#This Row],[Bez - Obstakel, openbaar]:[Bez - Obstakel, doelgroep]])</f>
        <v>0</v>
      </c>
      <c r="AS334" s="28"/>
      <c r="AT334" s="28"/>
      <c r="AU334" s="1"/>
      <c r="AV334" s="13">
        <f>SUM(Tabel1[[#This Row],[Bez - doelgroep totaal]]+Tabel1[[#This Row],[Bez - Openbaar]]+Tabel1[[#This Row],[Bez - Foutparkeerders]]+Tabel1[[#This Row],[Bez - Obstakels]]+Tabel1[[#This Row],[Bez - Informeel]])</f>
        <v>0</v>
      </c>
      <c r="AW33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3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34"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34"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34"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34"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334" s="4"/>
      <c r="BN334"/>
      <c r="BQ334" s="4"/>
      <c r="BR334" s="11"/>
      <c r="BS334" s="1"/>
      <c r="BU334"/>
      <c r="CF334" s="4"/>
    </row>
    <row r="335" spans="1:84" x14ac:dyDescent="0.25">
      <c r="A335" s="1" t="s">
        <v>234</v>
      </c>
      <c r="B335" s="1" t="s">
        <v>305</v>
      </c>
      <c r="C335" s="1" t="s">
        <v>420</v>
      </c>
      <c r="D335" s="1" t="s">
        <v>364</v>
      </c>
      <c r="E335" s="40">
        <v>45518</v>
      </c>
      <c r="F335" s="37" t="s">
        <v>302</v>
      </c>
      <c r="G335" s="4">
        <v>9</v>
      </c>
      <c r="H335" s="4">
        <v>0</v>
      </c>
      <c r="I335" s="4">
        <v>0</v>
      </c>
      <c r="J335" s="4">
        <v>0</v>
      </c>
      <c r="K335" s="4">
        <v>0</v>
      </c>
      <c r="L335" s="4">
        <v>0</v>
      </c>
      <c r="M335" s="4">
        <v>0</v>
      </c>
      <c r="N335" s="4">
        <v>0</v>
      </c>
      <c r="O335" s="4">
        <v>0</v>
      </c>
      <c r="P335" s="4">
        <v>0</v>
      </c>
      <c r="Q335" s="4">
        <v>0</v>
      </c>
      <c r="R335" s="4">
        <v>0</v>
      </c>
      <c r="S335" s="4">
        <v>0</v>
      </c>
      <c r="T335" s="4">
        <v>0</v>
      </c>
      <c r="U335" s="4">
        <v>0</v>
      </c>
      <c r="V335" s="4">
        <v>0</v>
      </c>
      <c r="W335" s="4">
        <v>0</v>
      </c>
      <c r="X33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35" s="4">
        <f>Tabel1[[#This Row],[Totale openbare capaciteit]]+Tabel1[[#This Row],[Totale doelgroep capaciteit]]+Tabel1[[#This Row],[Cap - Informeel]]</f>
        <v>9</v>
      </c>
      <c r="Z335" s="29">
        <v>5</v>
      </c>
      <c r="AA335" s="30"/>
      <c r="AB335" s="30"/>
      <c r="AC335" s="30"/>
      <c r="AD335" s="30"/>
      <c r="AE335" s="30"/>
      <c r="AF335" s="30"/>
      <c r="AG335" s="30"/>
      <c r="AH335" s="4">
        <f>SUM(Tabel1[[#This Row],[Bez - Gehandicapten algemeen]:[Bez - Overig gereserveerd]])</f>
        <v>0</v>
      </c>
      <c r="AI335" s="30"/>
      <c r="AJ335" s="35"/>
      <c r="AK335" s="35"/>
      <c r="AL335" s="31"/>
      <c r="AM335" s="22">
        <f>SUM(Tabel1[[#This Row],[Bez - fout, canadees]:[Bez - fout, anders]])</f>
        <v>0</v>
      </c>
      <c r="AN335" s="30"/>
      <c r="AO335" s="30"/>
      <c r="AP335" s="30"/>
      <c r="AQ335" s="30"/>
      <c r="AR335" s="22">
        <f>SUM(Tabel1[[#This Row],[Bez - Obstakel, openbaar]:[Bez - Obstakel, doelgroep]])</f>
        <v>0</v>
      </c>
      <c r="AS335" s="28"/>
      <c r="AT335" s="28"/>
      <c r="AU335" s="1"/>
      <c r="AV335" s="13">
        <f>SUM(Tabel1[[#This Row],[Bez - doelgroep totaal]]+Tabel1[[#This Row],[Bez - Openbaar]]+Tabel1[[#This Row],[Bez - Foutparkeerders]]+Tabel1[[#This Row],[Bez - Obstakels]]+Tabel1[[#This Row],[Bez - Informeel]])</f>
        <v>5</v>
      </c>
      <c r="AW33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3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3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0.55555555555555558</v>
      </c>
      <c r="AZ33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0.55555555555555558</v>
      </c>
      <c r="BA33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0.55555555555555558</v>
      </c>
      <c r="BB335" s="23">
        <f>IF(OR(Tabel1[[#This Row],[Situatie tijdens meetmoment]]="wegwerkzaamheden",Tabel1[[#This Row],[Situatie tijdens meetmoment]]="niet bereikbaar")," ",IFERROR(Tabel1[[#This Row],[Totale bezetting]]/Tabel1[[#This Row],[Totale capaciteit]],IF( AND(Tabel1[[#This Row],[Totale bezetting]]&gt;0,Tabel1[[#This Row],[Totale capaciteit]]=0),"  ","   ")))</f>
        <v>0.55555555555555558</v>
      </c>
      <c r="BC335" s="4"/>
      <c r="BN335"/>
      <c r="BQ335" s="4"/>
      <c r="BR335" s="11"/>
      <c r="BS335" s="1"/>
      <c r="BU335"/>
      <c r="CF335" s="4"/>
    </row>
    <row r="336" spans="1:84" x14ac:dyDescent="0.25">
      <c r="A336" s="1" t="s">
        <v>234</v>
      </c>
      <c r="B336" s="1" t="s">
        <v>305</v>
      </c>
      <c r="C336" s="1" t="s">
        <v>420</v>
      </c>
      <c r="D336" s="1" t="s">
        <v>364</v>
      </c>
      <c r="E336" s="40">
        <v>45521</v>
      </c>
      <c r="F336" s="37" t="s">
        <v>303</v>
      </c>
      <c r="G336" s="4">
        <v>9</v>
      </c>
      <c r="H336" s="4">
        <v>0</v>
      </c>
      <c r="I336" s="4">
        <v>0</v>
      </c>
      <c r="J336" s="4">
        <v>0</v>
      </c>
      <c r="K336" s="4">
        <v>0</v>
      </c>
      <c r="L336" s="4">
        <v>0</v>
      </c>
      <c r="M336" s="4">
        <v>0</v>
      </c>
      <c r="N336" s="4">
        <v>0</v>
      </c>
      <c r="O336" s="4">
        <v>0</v>
      </c>
      <c r="P336" s="4">
        <v>0</v>
      </c>
      <c r="Q336" s="4">
        <v>0</v>
      </c>
      <c r="R336" s="4">
        <v>0</v>
      </c>
      <c r="S336" s="4">
        <v>0</v>
      </c>
      <c r="T336" s="4">
        <v>0</v>
      </c>
      <c r="U336" s="4">
        <v>0</v>
      </c>
      <c r="V336" s="4">
        <v>0</v>
      </c>
      <c r="W336" s="4">
        <v>0</v>
      </c>
      <c r="X33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36" s="4">
        <f>Tabel1[[#This Row],[Totale openbare capaciteit]]+Tabel1[[#This Row],[Totale doelgroep capaciteit]]+Tabel1[[#This Row],[Cap - Informeel]]</f>
        <v>9</v>
      </c>
      <c r="Z336" s="29">
        <v>3</v>
      </c>
      <c r="AA336" s="30"/>
      <c r="AB336" s="30"/>
      <c r="AC336" s="30"/>
      <c r="AD336" s="30"/>
      <c r="AE336" s="30"/>
      <c r="AF336" s="30"/>
      <c r="AG336" s="30"/>
      <c r="AH336" s="4">
        <f>SUM(Tabel1[[#This Row],[Bez - Gehandicapten algemeen]:[Bez - Overig gereserveerd]])</f>
        <v>0</v>
      </c>
      <c r="AI336" s="30"/>
      <c r="AJ336" s="35"/>
      <c r="AK336" s="35"/>
      <c r="AL336" s="31"/>
      <c r="AM336" s="22">
        <f>SUM(Tabel1[[#This Row],[Bez - fout, canadees]:[Bez - fout, anders]])</f>
        <v>0</v>
      </c>
      <c r="AN336" s="30"/>
      <c r="AO336" s="30"/>
      <c r="AP336" s="30"/>
      <c r="AQ336" s="30"/>
      <c r="AR336" s="22">
        <f>SUM(Tabel1[[#This Row],[Bez - Obstakel, openbaar]:[Bez - Obstakel, doelgroep]])</f>
        <v>0</v>
      </c>
      <c r="AS336" s="28"/>
      <c r="AT336" s="28"/>
      <c r="AU336" s="1"/>
      <c r="AV336" s="13">
        <f>SUM(Tabel1[[#This Row],[Bez - doelgroep totaal]]+Tabel1[[#This Row],[Bez - Openbaar]]+Tabel1[[#This Row],[Bez - Foutparkeerders]]+Tabel1[[#This Row],[Bez - Obstakels]]+Tabel1[[#This Row],[Bez - Informeel]])</f>
        <v>3</v>
      </c>
      <c r="AW33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3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3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0.33333333333333331</v>
      </c>
      <c r="AZ33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0.33333333333333331</v>
      </c>
      <c r="BA33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0.33333333333333331</v>
      </c>
      <c r="BB336" s="23">
        <f>IF(OR(Tabel1[[#This Row],[Situatie tijdens meetmoment]]="wegwerkzaamheden",Tabel1[[#This Row],[Situatie tijdens meetmoment]]="niet bereikbaar")," ",IFERROR(Tabel1[[#This Row],[Totale bezetting]]/Tabel1[[#This Row],[Totale capaciteit]],IF( AND(Tabel1[[#This Row],[Totale bezetting]]&gt;0,Tabel1[[#This Row],[Totale capaciteit]]=0),"  ","   ")))</f>
        <v>0.33333333333333331</v>
      </c>
      <c r="BC336" s="4"/>
      <c r="BN336"/>
      <c r="BQ336" s="4"/>
      <c r="BR336" s="11"/>
      <c r="BS336" s="1"/>
      <c r="BU336"/>
      <c r="CF336" s="4"/>
    </row>
    <row r="337" spans="1:84" x14ac:dyDescent="0.25">
      <c r="A337" s="1" t="s">
        <v>235</v>
      </c>
      <c r="B337" s="1" t="s">
        <v>305</v>
      </c>
      <c r="C337" s="1" t="s">
        <v>420</v>
      </c>
      <c r="D337" s="1" t="s">
        <v>366</v>
      </c>
      <c r="E337" s="40">
        <v>45518</v>
      </c>
      <c r="F337" s="37" t="s">
        <v>302</v>
      </c>
      <c r="G337" s="4">
        <v>3</v>
      </c>
      <c r="H337" s="4">
        <v>7</v>
      </c>
      <c r="I337" s="4">
        <v>0</v>
      </c>
      <c r="J337" s="4">
        <v>0</v>
      </c>
      <c r="K337" s="4">
        <v>0</v>
      </c>
      <c r="L337" s="4">
        <v>0</v>
      </c>
      <c r="M337" s="4">
        <v>0</v>
      </c>
      <c r="N337" s="4">
        <v>8</v>
      </c>
      <c r="O337" s="4">
        <v>8</v>
      </c>
      <c r="P337" s="4">
        <v>0</v>
      </c>
      <c r="Q337" s="4">
        <v>0</v>
      </c>
      <c r="R337" s="4">
        <v>0</v>
      </c>
      <c r="S337" s="4">
        <v>0</v>
      </c>
      <c r="T337" s="4">
        <v>0</v>
      </c>
      <c r="U337" s="4">
        <v>0</v>
      </c>
      <c r="V337" s="4">
        <v>0</v>
      </c>
      <c r="W337" s="4">
        <v>0</v>
      </c>
      <c r="X33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37" s="4">
        <f>Tabel1[[#This Row],[Totale openbare capaciteit]]+Tabel1[[#This Row],[Totale doelgroep capaciteit]]+Tabel1[[#This Row],[Cap - Informeel]]</f>
        <v>18</v>
      </c>
      <c r="Z337" s="30"/>
      <c r="AA337" s="29">
        <v>2</v>
      </c>
      <c r="AB337" s="30"/>
      <c r="AC337" s="30"/>
      <c r="AD337" s="30"/>
      <c r="AE337" s="30"/>
      <c r="AF337" s="30"/>
      <c r="AG337" s="30"/>
      <c r="AH337" s="4">
        <f>SUM(Tabel1[[#This Row],[Bez - Gehandicapten algemeen]:[Bez - Overig gereserveerd]])</f>
        <v>0</v>
      </c>
      <c r="AI337" s="30"/>
      <c r="AJ337" s="35"/>
      <c r="AK337" s="35"/>
      <c r="AL337" s="31"/>
      <c r="AM337" s="22">
        <f>SUM(Tabel1[[#This Row],[Bez - fout, canadees]:[Bez - fout, anders]])</f>
        <v>0</v>
      </c>
      <c r="AN337" s="30"/>
      <c r="AO337" s="30"/>
      <c r="AP337" s="30"/>
      <c r="AQ337" s="30"/>
      <c r="AR337" s="22">
        <f>SUM(Tabel1[[#This Row],[Bez - Obstakel, openbaar]:[Bez - Obstakel, doelgroep]])</f>
        <v>0</v>
      </c>
      <c r="AS337" s="28"/>
      <c r="AT337" s="28"/>
      <c r="AU337" s="1"/>
      <c r="AV337" s="13">
        <f>SUM(Tabel1[[#This Row],[Bez - doelgroep totaal]]+Tabel1[[#This Row],[Bez - Openbaar]]+Tabel1[[#This Row],[Bez - Foutparkeerders]]+Tabel1[[#This Row],[Bez - Obstakels]]+Tabel1[[#This Row],[Bez - Informeel]])</f>
        <v>2</v>
      </c>
      <c r="AW337"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337"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3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33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0.66666666666666663</v>
      </c>
      <c r="BA33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0.18181818181818182</v>
      </c>
      <c r="BB337" s="23">
        <f>IF(OR(Tabel1[[#This Row],[Situatie tijdens meetmoment]]="wegwerkzaamheden",Tabel1[[#This Row],[Situatie tijdens meetmoment]]="niet bereikbaar")," ",IFERROR(Tabel1[[#This Row],[Totale bezetting]]/Tabel1[[#This Row],[Totale capaciteit]],IF( AND(Tabel1[[#This Row],[Totale bezetting]]&gt;0,Tabel1[[#This Row],[Totale capaciteit]]=0),"  ","   ")))</f>
        <v>0.1111111111111111</v>
      </c>
      <c r="BC337" s="4"/>
      <c r="BN337"/>
      <c r="BQ337" s="4"/>
      <c r="BR337" s="11"/>
      <c r="BS337" s="1"/>
      <c r="BU337"/>
      <c r="CF337" s="4"/>
    </row>
    <row r="338" spans="1:84" x14ac:dyDescent="0.25">
      <c r="A338" s="1" t="s">
        <v>235</v>
      </c>
      <c r="B338" s="1" t="s">
        <v>305</v>
      </c>
      <c r="C338" s="1" t="s">
        <v>420</v>
      </c>
      <c r="D338" s="1" t="s">
        <v>366</v>
      </c>
      <c r="E338" s="40">
        <v>45521</v>
      </c>
      <c r="F338" s="37" t="s">
        <v>303</v>
      </c>
      <c r="G338" s="4">
        <v>3</v>
      </c>
      <c r="H338" s="4">
        <v>7</v>
      </c>
      <c r="I338" s="4">
        <v>0</v>
      </c>
      <c r="J338" s="4">
        <v>0</v>
      </c>
      <c r="K338" s="4">
        <v>0</v>
      </c>
      <c r="L338" s="4">
        <v>0</v>
      </c>
      <c r="M338" s="4">
        <v>0</v>
      </c>
      <c r="N338" s="4">
        <v>8</v>
      </c>
      <c r="O338" s="4">
        <v>8</v>
      </c>
      <c r="P338" s="4">
        <v>0</v>
      </c>
      <c r="Q338" s="4">
        <v>0</v>
      </c>
      <c r="R338" s="4">
        <v>0</v>
      </c>
      <c r="S338" s="4">
        <v>0</v>
      </c>
      <c r="T338" s="4">
        <v>0</v>
      </c>
      <c r="U338" s="4">
        <v>0</v>
      </c>
      <c r="V338" s="4">
        <v>0</v>
      </c>
      <c r="W338" s="4">
        <v>0</v>
      </c>
      <c r="X33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38" s="4">
        <f>Tabel1[[#This Row],[Totale openbare capaciteit]]+Tabel1[[#This Row],[Totale doelgroep capaciteit]]+Tabel1[[#This Row],[Cap - Informeel]]</f>
        <v>18</v>
      </c>
      <c r="Z338" s="29">
        <v>3</v>
      </c>
      <c r="AA338" s="30">
        <v>1</v>
      </c>
      <c r="AB338" s="30"/>
      <c r="AC338" s="30"/>
      <c r="AD338" s="30"/>
      <c r="AE338" s="30"/>
      <c r="AF338" s="30"/>
      <c r="AG338" s="30"/>
      <c r="AH338" s="4">
        <f>SUM(Tabel1[[#This Row],[Bez - Gehandicapten algemeen]:[Bez - Overig gereserveerd]])</f>
        <v>0</v>
      </c>
      <c r="AI338" s="30"/>
      <c r="AJ338" s="35"/>
      <c r="AK338" s="35"/>
      <c r="AL338" s="31"/>
      <c r="AM338" s="22">
        <f>SUM(Tabel1[[#This Row],[Bez - fout, canadees]:[Bez - fout, anders]])</f>
        <v>0</v>
      </c>
      <c r="AN338" s="30"/>
      <c r="AO338" s="30"/>
      <c r="AP338" s="30"/>
      <c r="AQ338" s="30"/>
      <c r="AR338" s="22">
        <f>SUM(Tabel1[[#This Row],[Bez - Obstakel, openbaar]:[Bez - Obstakel, doelgroep]])</f>
        <v>0</v>
      </c>
      <c r="AS338" s="28"/>
      <c r="AT338" s="28"/>
      <c r="AU338" s="1"/>
      <c r="AV338" s="13">
        <f>SUM(Tabel1[[#This Row],[Bez - doelgroep totaal]]+Tabel1[[#This Row],[Bez - Openbaar]]+Tabel1[[#This Row],[Bez - Foutparkeerders]]+Tabel1[[#This Row],[Bez - Obstakels]]+Tabel1[[#This Row],[Bez - Informeel]])</f>
        <v>4</v>
      </c>
      <c r="AW338"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338"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3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33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1.3333333333333333</v>
      </c>
      <c r="BA33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0.36363636363636365</v>
      </c>
      <c r="BB338" s="23">
        <f>IF(OR(Tabel1[[#This Row],[Situatie tijdens meetmoment]]="wegwerkzaamheden",Tabel1[[#This Row],[Situatie tijdens meetmoment]]="niet bereikbaar")," ",IFERROR(Tabel1[[#This Row],[Totale bezetting]]/Tabel1[[#This Row],[Totale capaciteit]],IF( AND(Tabel1[[#This Row],[Totale bezetting]]&gt;0,Tabel1[[#This Row],[Totale capaciteit]]=0),"  ","   ")))</f>
        <v>0.22222222222222221</v>
      </c>
      <c r="BC338" s="4"/>
      <c r="BN338"/>
      <c r="BQ338" s="4"/>
      <c r="BR338" s="11"/>
      <c r="BS338" s="1"/>
      <c r="BU338"/>
      <c r="CF338" s="4"/>
    </row>
    <row r="339" spans="1:84" x14ac:dyDescent="0.25">
      <c r="A339" s="1" t="s">
        <v>236</v>
      </c>
      <c r="B339" s="1" t="s">
        <v>305</v>
      </c>
      <c r="C339" s="1" t="s">
        <v>420</v>
      </c>
      <c r="D339" s="1" t="s">
        <v>367</v>
      </c>
      <c r="E339" s="40">
        <v>45518</v>
      </c>
      <c r="F339" s="37" t="s">
        <v>302</v>
      </c>
      <c r="G339" s="4">
        <v>110</v>
      </c>
      <c r="H339" s="4">
        <v>0</v>
      </c>
      <c r="I339" s="4">
        <v>3</v>
      </c>
      <c r="J339" s="4">
        <v>0</v>
      </c>
      <c r="K339" s="4">
        <v>0</v>
      </c>
      <c r="L339" s="4">
        <v>0</v>
      </c>
      <c r="M339" s="4">
        <v>0</v>
      </c>
      <c r="N339" s="4">
        <v>0</v>
      </c>
      <c r="O339" s="4">
        <v>3</v>
      </c>
      <c r="P339" s="4">
        <v>0</v>
      </c>
      <c r="Q339" s="4">
        <v>0</v>
      </c>
      <c r="R339" s="4">
        <v>0</v>
      </c>
      <c r="S339" s="4">
        <v>0</v>
      </c>
      <c r="T339" s="4">
        <v>0</v>
      </c>
      <c r="U339" s="4">
        <v>0</v>
      </c>
      <c r="V339" s="4">
        <v>0</v>
      </c>
      <c r="W339" s="4">
        <v>0</v>
      </c>
      <c r="X33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39" s="4">
        <f>Tabel1[[#This Row],[Totale openbare capaciteit]]+Tabel1[[#This Row],[Totale doelgroep capaciteit]]+Tabel1[[#This Row],[Cap - Informeel]]</f>
        <v>113</v>
      </c>
      <c r="Z339" s="30"/>
      <c r="AA339" s="30"/>
      <c r="AB339" s="30"/>
      <c r="AC339" s="30"/>
      <c r="AD339" s="30"/>
      <c r="AE339" s="30"/>
      <c r="AF339" s="30"/>
      <c r="AG339" s="30"/>
      <c r="AH339" s="4">
        <f>SUM(Tabel1[[#This Row],[Bez - Gehandicapten algemeen]:[Bez - Overig gereserveerd]])</f>
        <v>0</v>
      </c>
      <c r="AI339" s="30"/>
      <c r="AJ339" s="35"/>
      <c r="AK339" s="35"/>
      <c r="AL339" s="31"/>
      <c r="AM339" s="22">
        <f>SUM(Tabel1[[#This Row],[Bez - fout, canadees]:[Bez - fout, anders]])</f>
        <v>0</v>
      </c>
      <c r="AN339" s="29">
        <v>9</v>
      </c>
      <c r="AO339" s="29"/>
      <c r="AP339" s="30"/>
      <c r="AQ339" s="30" t="s">
        <v>398</v>
      </c>
      <c r="AR339" s="22">
        <f>SUM(Tabel1[[#This Row],[Bez - Obstakel, openbaar]:[Bez - Obstakel, doelgroep]])</f>
        <v>9</v>
      </c>
      <c r="AS339" s="28"/>
      <c r="AT339" s="28"/>
      <c r="AU339" s="1"/>
      <c r="AV339" s="13">
        <f>SUM(Tabel1[[#This Row],[Bez - doelgroep totaal]]+Tabel1[[#This Row],[Bez - Openbaar]]+Tabel1[[#This Row],[Bez - Foutparkeerders]]+Tabel1[[#This Row],[Bez - Obstakels]]+Tabel1[[#This Row],[Bez - Informeel]])</f>
        <v>9</v>
      </c>
      <c r="AW339"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339"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3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8.1818181818181818E-2</v>
      </c>
      <c r="AZ33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8.1818181818181818E-2</v>
      </c>
      <c r="BA33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7.9646017699115043E-2</v>
      </c>
      <c r="BB339" s="23">
        <f>IF(OR(Tabel1[[#This Row],[Situatie tijdens meetmoment]]="wegwerkzaamheden",Tabel1[[#This Row],[Situatie tijdens meetmoment]]="niet bereikbaar")," ",IFERROR(Tabel1[[#This Row],[Totale bezetting]]/Tabel1[[#This Row],[Totale capaciteit]],IF( AND(Tabel1[[#This Row],[Totale bezetting]]&gt;0,Tabel1[[#This Row],[Totale capaciteit]]=0),"  ","   ")))</f>
        <v>7.9646017699115043E-2</v>
      </c>
      <c r="BC339" s="4"/>
      <c r="BN339"/>
      <c r="BQ339" s="4"/>
      <c r="BR339" s="11"/>
      <c r="BS339" s="1"/>
      <c r="BU339"/>
      <c r="CF339" s="4"/>
    </row>
    <row r="340" spans="1:84" x14ac:dyDescent="0.25">
      <c r="A340" s="1" t="s">
        <v>236</v>
      </c>
      <c r="B340" s="1" t="s">
        <v>305</v>
      </c>
      <c r="C340" s="1" t="s">
        <v>420</v>
      </c>
      <c r="D340" s="1" t="s">
        <v>367</v>
      </c>
      <c r="E340" s="40">
        <v>45521</v>
      </c>
      <c r="F340" s="37" t="s">
        <v>303</v>
      </c>
      <c r="G340" s="4">
        <v>110</v>
      </c>
      <c r="H340" s="4">
        <v>0</v>
      </c>
      <c r="I340" s="4">
        <v>3</v>
      </c>
      <c r="J340" s="4">
        <v>0</v>
      </c>
      <c r="K340" s="4">
        <v>0</v>
      </c>
      <c r="L340" s="4">
        <v>0</v>
      </c>
      <c r="M340" s="4">
        <v>0</v>
      </c>
      <c r="N340" s="4">
        <v>0</v>
      </c>
      <c r="O340" s="4">
        <v>3</v>
      </c>
      <c r="P340" s="4">
        <v>0</v>
      </c>
      <c r="Q340" s="4">
        <v>0</v>
      </c>
      <c r="R340" s="4">
        <v>0</v>
      </c>
      <c r="S340" s="4">
        <v>0</v>
      </c>
      <c r="T340" s="4">
        <v>0</v>
      </c>
      <c r="U340" s="4">
        <v>0</v>
      </c>
      <c r="V340" s="4">
        <v>0</v>
      </c>
      <c r="W340" s="4">
        <v>0</v>
      </c>
      <c r="X34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40" s="4">
        <f>Tabel1[[#This Row],[Totale openbare capaciteit]]+Tabel1[[#This Row],[Totale doelgroep capaciteit]]+Tabel1[[#This Row],[Cap - Informeel]]</f>
        <v>113</v>
      </c>
      <c r="Z340" s="29">
        <v>51</v>
      </c>
      <c r="AA340" s="30"/>
      <c r="AB340" s="30"/>
      <c r="AC340" s="30"/>
      <c r="AD340" s="30"/>
      <c r="AE340" s="30"/>
      <c r="AF340" s="30"/>
      <c r="AG340" s="30"/>
      <c r="AH340" s="4">
        <f>SUM(Tabel1[[#This Row],[Bez - Gehandicapten algemeen]:[Bez - Overig gereserveerd]])</f>
        <v>0</v>
      </c>
      <c r="AI340" s="30"/>
      <c r="AJ340" s="35"/>
      <c r="AK340" s="35"/>
      <c r="AL340" s="31"/>
      <c r="AM340" s="22">
        <f>SUM(Tabel1[[#This Row],[Bez - fout, canadees]:[Bez - fout, anders]])</f>
        <v>0</v>
      </c>
      <c r="AN340" s="30"/>
      <c r="AO340" s="30"/>
      <c r="AP340" s="30"/>
      <c r="AQ340" s="30"/>
      <c r="AR340" s="22">
        <f>SUM(Tabel1[[#This Row],[Bez - Obstakel, openbaar]:[Bez - Obstakel, doelgroep]])</f>
        <v>0</v>
      </c>
      <c r="AS340" s="28"/>
      <c r="AT340" s="28"/>
      <c r="AU340" s="1"/>
      <c r="AV340" s="13">
        <f>SUM(Tabel1[[#This Row],[Bez - doelgroep totaal]]+Tabel1[[#This Row],[Bez - Openbaar]]+Tabel1[[#This Row],[Bez - Foutparkeerders]]+Tabel1[[#This Row],[Bez - Obstakels]]+Tabel1[[#This Row],[Bez - Informeel]])</f>
        <v>51</v>
      </c>
      <c r="AW340"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340"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4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0.46363636363636362</v>
      </c>
      <c r="AZ34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0.46363636363636362</v>
      </c>
      <c r="BA34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0.45132743362831856</v>
      </c>
      <c r="BB340" s="23">
        <f>IF(OR(Tabel1[[#This Row],[Situatie tijdens meetmoment]]="wegwerkzaamheden",Tabel1[[#This Row],[Situatie tijdens meetmoment]]="niet bereikbaar")," ",IFERROR(Tabel1[[#This Row],[Totale bezetting]]/Tabel1[[#This Row],[Totale capaciteit]],IF( AND(Tabel1[[#This Row],[Totale bezetting]]&gt;0,Tabel1[[#This Row],[Totale capaciteit]]=0),"  ","   ")))</f>
        <v>0.45132743362831856</v>
      </c>
      <c r="BC340" s="4"/>
      <c r="BN340"/>
      <c r="BQ340" s="4"/>
      <c r="BR340" s="11"/>
      <c r="BS340" s="1"/>
      <c r="BU340"/>
      <c r="CF340" s="4"/>
    </row>
    <row r="341" spans="1:84" x14ac:dyDescent="0.25">
      <c r="A341" s="1" t="s">
        <v>237</v>
      </c>
      <c r="B341" s="1" t="s">
        <v>305</v>
      </c>
      <c r="C341" s="1" t="s">
        <v>420</v>
      </c>
      <c r="D341" s="1" t="s">
        <v>350</v>
      </c>
      <c r="E341" s="40">
        <v>45518</v>
      </c>
      <c r="F341" s="37" t="s">
        <v>302</v>
      </c>
      <c r="G341" s="4">
        <v>5</v>
      </c>
      <c r="H341" s="4">
        <v>0</v>
      </c>
      <c r="I341" s="4">
        <v>0</v>
      </c>
      <c r="J341" s="4">
        <v>0</v>
      </c>
      <c r="K341" s="4">
        <v>0</v>
      </c>
      <c r="L341" s="4">
        <v>0</v>
      </c>
      <c r="M341" s="4">
        <v>0</v>
      </c>
      <c r="N341" s="4">
        <v>0</v>
      </c>
      <c r="O341" s="4">
        <v>0</v>
      </c>
      <c r="P341" s="4">
        <v>0</v>
      </c>
      <c r="Q341" s="4">
        <v>0</v>
      </c>
      <c r="R341" s="4">
        <v>0</v>
      </c>
      <c r="S341" s="4">
        <v>0</v>
      </c>
      <c r="T341" s="4">
        <v>0</v>
      </c>
      <c r="U341" s="4">
        <v>0</v>
      </c>
      <c r="V341" s="4">
        <v>0</v>
      </c>
      <c r="W341" s="4">
        <v>0</v>
      </c>
      <c r="X34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41" s="4">
        <f>Tabel1[[#This Row],[Totale openbare capaciteit]]+Tabel1[[#This Row],[Totale doelgroep capaciteit]]+Tabel1[[#This Row],[Cap - Informeel]]</f>
        <v>5</v>
      </c>
      <c r="Z341" s="30"/>
      <c r="AA341" s="30"/>
      <c r="AB341" s="30"/>
      <c r="AC341" s="30"/>
      <c r="AD341" s="30"/>
      <c r="AE341" s="30"/>
      <c r="AF341" s="30"/>
      <c r="AG341" s="30"/>
      <c r="AH341" s="4">
        <f>SUM(Tabel1[[#This Row],[Bez - Gehandicapten algemeen]:[Bez - Overig gereserveerd]])</f>
        <v>0</v>
      </c>
      <c r="AI341" s="30"/>
      <c r="AJ341" s="35"/>
      <c r="AK341" s="35"/>
      <c r="AL341" s="31"/>
      <c r="AM341" s="22">
        <f>SUM(Tabel1[[#This Row],[Bez - fout, canadees]:[Bez - fout, anders]])</f>
        <v>0</v>
      </c>
      <c r="AN341" s="30"/>
      <c r="AO341" s="30"/>
      <c r="AP341" s="30"/>
      <c r="AQ341" s="30"/>
      <c r="AR341" s="22">
        <f>SUM(Tabel1[[#This Row],[Bez - Obstakel, openbaar]:[Bez - Obstakel, doelgroep]])</f>
        <v>0</v>
      </c>
      <c r="AS341" s="28"/>
      <c r="AT341" s="28"/>
      <c r="AU341" s="1"/>
      <c r="AV341" s="13">
        <f>SUM(Tabel1[[#This Row],[Bez - doelgroep totaal]]+Tabel1[[#This Row],[Bez - Openbaar]]+Tabel1[[#This Row],[Bez - Foutparkeerders]]+Tabel1[[#This Row],[Bez - Obstakels]]+Tabel1[[#This Row],[Bez - Informeel]])</f>
        <v>0</v>
      </c>
      <c r="AW34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41"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4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34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v>
      </c>
      <c r="BA34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341" s="23">
        <f>IF(OR(Tabel1[[#This Row],[Situatie tijdens meetmoment]]="wegwerkzaamheden",Tabel1[[#This Row],[Situatie tijdens meetmoment]]="niet bereikbaar")," ",IFERROR(Tabel1[[#This Row],[Totale bezetting]]/Tabel1[[#This Row],[Totale capaciteit]],IF( AND(Tabel1[[#This Row],[Totale bezetting]]&gt;0,Tabel1[[#This Row],[Totale capaciteit]]=0),"  ","   ")))</f>
        <v>0</v>
      </c>
      <c r="BC341" s="4"/>
      <c r="BN341"/>
      <c r="BQ341" s="4"/>
      <c r="BR341" s="11"/>
      <c r="BS341" s="1"/>
      <c r="BU341"/>
      <c r="CF341" s="4"/>
    </row>
    <row r="342" spans="1:84" x14ac:dyDescent="0.25">
      <c r="A342" s="1" t="s">
        <v>237</v>
      </c>
      <c r="B342" s="1" t="s">
        <v>305</v>
      </c>
      <c r="C342" s="1" t="s">
        <v>420</v>
      </c>
      <c r="D342" s="1" t="s">
        <v>350</v>
      </c>
      <c r="E342" s="40">
        <v>45521</v>
      </c>
      <c r="F342" s="37" t="s">
        <v>303</v>
      </c>
      <c r="G342" s="4">
        <v>5</v>
      </c>
      <c r="H342" s="4">
        <v>0</v>
      </c>
      <c r="I342" s="4">
        <v>0</v>
      </c>
      <c r="J342" s="4">
        <v>0</v>
      </c>
      <c r="K342" s="4">
        <v>0</v>
      </c>
      <c r="L342" s="4">
        <v>0</v>
      </c>
      <c r="M342" s="4">
        <v>0</v>
      </c>
      <c r="N342" s="4">
        <v>0</v>
      </c>
      <c r="O342" s="4">
        <v>0</v>
      </c>
      <c r="P342" s="4">
        <v>0</v>
      </c>
      <c r="Q342" s="4">
        <v>0</v>
      </c>
      <c r="R342" s="4">
        <v>0</v>
      </c>
      <c r="S342" s="4">
        <v>0</v>
      </c>
      <c r="T342" s="4">
        <v>0</v>
      </c>
      <c r="U342" s="4">
        <v>0</v>
      </c>
      <c r="V342" s="4">
        <v>0</v>
      </c>
      <c r="W342" s="4">
        <v>0</v>
      </c>
      <c r="X34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42" s="4">
        <f>Tabel1[[#This Row],[Totale openbare capaciteit]]+Tabel1[[#This Row],[Totale doelgroep capaciteit]]+Tabel1[[#This Row],[Cap - Informeel]]</f>
        <v>5</v>
      </c>
      <c r="Z342" s="29">
        <v>2</v>
      </c>
      <c r="AA342" s="30"/>
      <c r="AB342" s="30"/>
      <c r="AC342" s="30"/>
      <c r="AD342" s="30"/>
      <c r="AE342" s="30"/>
      <c r="AF342" s="30"/>
      <c r="AG342" s="30"/>
      <c r="AH342" s="4">
        <f>SUM(Tabel1[[#This Row],[Bez - Gehandicapten algemeen]:[Bez - Overig gereserveerd]])</f>
        <v>0</v>
      </c>
      <c r="AI342" s="30"/>
      <c r="AJ342" s="35"/>
      <c r="AK342" s="35"/>
      <c r="AL342" s="31"/>
      <c r="AM342" s="22">
        <f>SUM(Tabel1[[#This Row],[Bez - fout, canadees]:[Bez - fout, anders]])</f>
        <v>0</v>
      </c>
      <c r="AN342" s="30"/>
      <c r="AO342" s="30"/>
      <c r="AP342" s="30"/>
      <c r="AQ342" s="30"/>
      <c r="AR342" s="22">
        <f>SUM(Tabel1[[#This Row],[Bez - Obstakel, openbaar]:[Bez - Obstakel, doelgroep]])</f>
        <v>0</v>
      </c>
      <c r="AS342" s="28"/>
      <c r="AT342" s="28"/>
      <c r="AU342" s="1"/>
      <c r="AV342" s="13">
        <f>SUM(Tabel1[[#This Row],[Bez - doelgroep totaal]]+Tabel1[[#This Row],[Bez - Openbaar]]+Tabel1[[#This Row],[Bez - Foutparkeerders]]+Tabel1[[#This Row],[Bez - Obstakels]]+Tabel1[[#This Row],[Bez - Informeel]])</f>
        <v>2</v>
      </c>
      <c r="AW34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4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4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v>
      </c>
      <c r="AZ34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v>
      </c>
      <c r="BA34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v>
      </c>
      <c r="BB342" s="23">
        <f>IF(OR(Tabel1[[#This Row],[Situatie tijdens meetmoment]]="wegwerkzaamheden",Tabel1[[#This Row],[Situatie tijdens meetmoment]]="niet bereikbaar")," ",IFERROR(Tabel1[[#This Row],[Totale bezetting]]/Tabel1[[#This Row],[Totale capaciteit]],IF( AND(Tabel1[[#This Row],[Totale bezetting]]&gt;0,Tabel1[[#This Row],[Totale capaciteit]]=0),"  ","   ")))</f>
        <v>0.4</v>
      </c>
      <c r="BC342" s="4"/>
      <c r="BN342"/>
      <c r="BQ342" s="4"/>
      <c r="BR342" s="11"/>
      <c r="BS342" s="1"/>
      <c r="BU342"/>
      <c r="CF342" s="4"/>
    </row>
    <row r="343" spans="1:84" x14ac:dyDescent="0.25">
      <c r="A343" s="1" t="s">
        <v>238</v>
      </c>
      <c r="B343" s="1" t="s">
        <v>305</v>
      </c>
      <c r="C343" s="1" t="s">
        <v>420</v>
      </c>
      <c r="D343" s="1" t="s">
        <v>352</v>
      </c>
      <c r="E343" s="40">
        <v>45518</v>
      </c>
      <c r="F343" s="37" t="s">
        <v>302</v>
      </c>
      <c r="G343" s="4">
        <v>0</v>
      </c>
      <c r="H343" s="4">
        <v>0</v>
      </c>
      <c r="I343" s="4">
        <v>0</v>
      </c>
      <c r="J343" s="4">
        <v>0</v>
      </c>
      <c r="K343" s="4">
        <v>0</v>
      </c>
      <c r="L343" s="4">
        <v>0</v>
      </c>
      <c r="M343" s="4">
        <v>0</v>
      </c>
      <c r="N343" s="4">
        <v>0</v>
      </c>
      <c r="O343" s="4">
        <v>0</v>
      </c>
      <c r="P343" s="4">
        <v>0</v>
      </c>
      <c r="Q343" s="4">
        <v>0</v>
      </c>
      <c r="R343" s="4">
        <v>0</v>
      </c>
      <c r="S343" s="4">
        <v>0</v>
      </c>
      <c r="T343" s="4">
        <v>0</v>
      </c>
      <c r="U343" s="4">
        <v>0</v>
      </c>
      <c r="V343" s="4">
        <v>0</v>
      </c>
      <c r="W343" s="4">
        <v>0</v>
      </c>
      <c r="X34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43" s="4">
        <f>Tabel1[[#This Row],[Totale openbare capaciteit]]+Tabel1[[#This Row],[Totale doelgroep capaciteit]]+Tabel1[[#This Row],[Cap - Informeel]]</f>
        <v>0</v>
      </c>
      <c r="Z343" s="30"/>
      <c r="AA343" s="30"/>
      <c r="AB343" s="30"/>
      <c r="AC343" s="30"/>
      <c r="AD343" s="30"/>
      <c r="AE343" s="30"/>
      <c r="AF343" s="30"/>
      <c r="AG343" s="30"/>
      <c r="AH343" s="4">
        <f>SUM(Tabel1[[#This Row],[Bez - Gehandicapten algemeen]:[Bez - Overig gereserveerd]])</f>
        <v>0</v>
      </c>
      <c r="AI343" s="30"/>
      <c r="AJ343" s="35"/>
      <c r="AK343" s="35"/>
      <c r="AL343" s="31"/>
      <c r="AM343" s="22">
        <f>SUM(Tabel1[[#This Row],[Bez - fout, canadees]:[Bez - fout, anders]])</f>
        <v>0</v>
      </c>
      <c r="AN343" s="30"/>
      <c r="AO343" s="30"/>
      <c r="AP343" s="30"/>
      <c r="AQ343" s="30"/>
      <c r="AR343" s="22">
        <f>SUM(Tabel1[[#This Row],[Bez - Obstakel, openbaar]:[Bez - Obstakel, doelgroep]])</f>
        <v>0</v>
      </c>
      <c r="AS343" s="28"/>
      <c r="AT343" s="28"/>
      <c r="AU343" s="1"/>
      <c r="AV343" s="13">
        <f>SUM(Tabel1[[#This Row],[Bez - doelgroep totaal]]+Tabel1[[#This Row],[Bez - Openbaar]]+Tabel1[[#This Row],[Bez - Foutparkeerders]]+Tabel1[[#This Row],[Bez - Obstakels]]+Tabel1[[#This Row],[Bez - Informeel]])</f>
        <v>0</v>
      </c>
      <c r="AW34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4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43"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43"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43"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43"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343" s="4"/>
      <c r="BN343"/>
      <c r="BQ343" s="4"/>
      <c r="BR343" s="11"/>
      <c r="BS343" s="1"/>
      <c r="BU343"/>
      <c r="CF343" s="4"/>
    </row>
    <row r="344" spans="1:84" x14ac:dyDescent="0.25">
      <c r="A344" s="1" t="s">
        <v>238</v>
      </c>
      <c r="B344" s="1" t="s">
        <v>305</v>
      </c>
      <c r="C344" s="1" t="s">
        <v>420</v>
      </c>
      <c r="D344" s="1" t="s">
        <v>352</v>
      </c>
      <c r="E344" s="40">
        <v>45521</v>
      </c>
      <c r="F344" s="37" t="s">
        <v>303</v>
      </c>
      <c r="G344" s="4">
        <v>0</v>
      </c>
      <c r="H344" s="4">
        <v>0</v>
      </c>
      <c r="I344" s="4">
        <v>0</v>
      </c>
      <c r="J344" s="4">
        <v>0</v>
      </c>
      <c r="K344" s="4">
        <v>0</v>
      </c>
      <c r="L344" s="4">
        <v>0</v>
      </c>
      <c r="M344" s="4">
        <v>0</v>
      </c>
      <c r="N344" s="4">
        <v>0</v>
      </c>
      <c r="O344" s="4">
        <v>0</v>
      </c>
      <c r="P344" s="4">
        <v>0</v>
      </c>
      <c r="Q344" s="4">
        <v>0</v>
      </c>
      <c r="R344" s="4">
        <v>0</v>
      </c>
      <c r="S344" s="4">
        <v>0</v>
      </c>
      <c r="T344" s="4">
        <v>0</v>
      </c>
      <c r="U344" s="4">
        <v>0</v>
      </c>
      <c r="V344" s="4">
        <v>0</v>
      </c>
      <c r="W344" s="4">
        <v>0</v>
      </c>
      <c r="X34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44" s="4">
        <f>Tabel1[[#This Row],[Totale openbare capaciteit]]+Tabel1[[#This Row],[Totale doelgroep capaciteit]]+Tabel1[[#This Row],[Cap - Informeel]]</f>
        <v>0</v>
      </c>
      <c r="Z344" s="30"/>
      <c r="AA344" s="30"/>
      <c r="AB344" s="30"/>
      <c r="AC344" s="30"/>
      <c r="AD344" s="30"/>
      <c r="AE344" s="30"/>
      <c r="AF344" s="30"/>
      <c r="AG344" s="30"/>
      <c r="AH344" s="4">
        <f>SUM(Tabel1[[#This Row],[Bez - Gehandicapten algemeen]:[Bez - Overig gereserveerd]])</f>
        <v>0</v>
      </c>
      <c r="AI344" s="30"/>
      <c r="AJ344" s="35"/>
      <c r="AK344" s="35"/>
      <c r="AL344" s="31"/>
      <c r="AM344" s="22">
        <f>SUM(Tabel1[[#This Row],[Bez - fout, canadees]:[Bez - fout, anders]])</f>
        <v>0</v>
      </c>
      <c r="AN344" s="30"/>
      <c r="AO344" s="30"/>
      <c r="AP344" s="30"/>
      <c r="AQ344" s="30"/>
      <c r="AR344" s="22">
        <f>SUM(Tabel1[[#This Row],[Bez - Obstakel, openbaar]:[Bez - Obstakel, doelgroep]])</f>
        <v>0</v>
      </c>
      <c r="AS344" s="28"/>
      <c r="AT344" s="28"/>
      <c r="AU344" s="1"/>
      <c r="AV344" s="13">
        <f>SUM(Tabel1[[#This Row],[Bez - doelgroep totaal]]+Tabel1[[#This Row],[Bez - Openbaar]]+Tabel1[[#This Row],[Bez - Foutparkeerders]]+Tabel1[[#This Row],[Bez - Obstakels]]+Tabel1[[#This Row],[Bez - Informeel]])</f>
        <v>0</v>
      </c>
      <c r="AW34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4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44"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44"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44"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44"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344" s="4"/>
      <c r="BN344"/>
      <c r="BQ344" s="4"/>
      <c r="BR344" s="11"/>
      <c r="BS344" s="1"/>
      <c r="BU344"/>
      <c r="CF344" s="4"/>
    </row>
    <row r="345" spans="1:84" x14ac:dyDescent="0.25">
      <c r="A345" s="1" t="s">
        <v>239</v>
      </c>
      <c r="B345" s="1" t="s">
        <v>305</v>
      </c>
      <c r="C345" s="1" t="s">
        <v>420</v>
      </c>
      <c r="D345" s="1" t="s">
        <v>365</v>
      </c>
      <c r="E345" s="40">
        <v>45518</v>
      </c>
      <c r="F345" s="37" t="s">
        <v>302</v>
      </c>
      <c r="G345" s="4">
        <v>0</v>
      </c>
      <c r="H345" s="4">
        <v>10</v>
      </c>
      <c r="I345" s="4">
        <v>0</v>
      </c>
      <c r="J345" s="4">
        <v>0</v>
      </c>
      <c r="K345" s="4">
        <v>0</v>
      </c>
      <c r="L345" s="4">
        <v>0</v>
      </c>
      <c r="M345" s="4">
        <v>0</v>
      </c>
      <c r="N345" s="4">
        <v>0</v>
      </c>
      <c r="O345" s="4">
        <v>0</v>
      </c>
      <c r="P345" s="4">
        <v>3</v>
      </c>
      <c r="Q345" s="4">
        <v>0</v>
      </c>
      <c r="R345" s="4">
        <v>1</v>
      </c>
      <c r="S345" s="4">
        <v>0</v>
      </c>
      <c r="T345" s="4">
        <v>2</v>
      </c>
      <c r="U345" s="4">
        <v>0</v>
      </c>
      <c r="V345" s="4">
        <v>3</v>
      </c>
      <c r="W345" s="4">
        <v>0</v>
      </c>
      <c r="X34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14</v>
      </c>
      <c r="Y345" s="4">
        <f>Tabel1[[#This Row],[Totale openbare capaciteit]]+Tabel1[[#This Row],[Totale doelgroep capaciteit]]+Tabel1[[#This Row],[Cap - Informeel]]</f>
        <v>10</v>
      </c>
      <c r="Z345" s="30"/>
      <c r="AA345" s="29">
        <v>9</v>
      </c>
      <c r="AB345" s="30"/>
      <c r="AC345" s="30"/>
      <c r="AD345" s="30"/>
      <c r="AE345" s="30"/>
      <c r="AF345" s="30"/>
      <c r="AG345" s="30"/>
      <c r="AH345" s="4">
        <f>SUM(Tabel1[[#This Row],[Bez - Gehandicapten algemeen]:[Bez - Overig gereserveerd]])</f>
        <v>0</v>
      </c>
      <c r="AI345" s="29">
        <v>8</v>
      </c>
      <c r="AJ345" s="35"/>
      <c r="AK345" s="35"/>
      <c r="AL345" s="31"/>
      <c r="AM345" s="22">
        <f>SUM(Tabel1[[#This Row],[Bez - fout, canadees]:[Bez - fout, anders]])</f>
        <v>0</v>
      </c>
      <c r="AN345" s="30"/>
      <c r="AO345" s="30"/>
      <c r="AP345" s="30"/>
      <c r="AQ345" s="30"/>
      <c r="AR345" s="22">
        <f>SUM(Tabel1[[#This Row],[Bez - Obstakel, openbaar]:[Bez - Obstakel, doelgroep]])</f>
        <v>0</v>
      </c>
      <c r="AS345" s="28"/>
      <c r="AT345" s="28"/>
      <c r="AU345" s="1"/>
      <c r="AV345" s="13">
        <f>SUM(Tabel1[[#This Row],[Bez - doelgroep totaal]]+Tabel1[[#This Row],[Bez - Openbaar]]+Tabel1[[#This Row],[Bez - Foutparkeerders]]+Tabel1[[#This Row],[Bez - Obstakels]]+Tabel1[[#This Row],[Bez - Informeel]])</f>
        <v>9</v>
      </c>
      <c r="AW34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45" s="8">
        <f>IF(OR(Tabel1[[#This Row],[Situatie tijdens meetmoment]]="wegwerkzaamheden",Tabel1[[#This Row],[Situatie tijdens meetmoment]]="niet bereikbaar")," ",IFERROR((Tabel1[[#This Row],[Bez - Privaat]])/Tabel1[[#This Row],[Cap - Privaat]],IF( AND((Tabel1[[#This Row],[Bez - Privaat]])&gt;0,Tabel1[[#This Row],[Cap - Privaat]]=0),"  ","   ")))</f>
        <v>0.5714285714285714</v>
      </c>
      <c r="AY345"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45"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45"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45" s="23">
        <f>IF(OR(Tabel1[[#This Row],[Situatie tijdens meetmoment]]="wegwerkzaamheden",Tabel1[[#This Row],[Situatie tijdens meetmoment]]="niet bereikbaar")," ",IFERROR(Tabel1[[#This Row],[Totale bezetting]]/Tabel1[[#This Row],[Totale capaciteit]],IF( AND(Tabel1[[#This Row],[Totale bezetting]]&gt;0,Tabel1[[#This Row],[Totale capaciteit]]=0),"  ","   ")))</f>
        <v>0.9</v>
      </c>
      <c r="BC345" s="4"/>
      <c r="BN345"/>
      <c r="BQ345" s="4"/>
      <c r="BR345" s="11"/>
      <c r="BS345" s="1"/>
      <c r="BU345"/>
      <c r="CF345" s="4"/>
    </row>
    <row r="346" spans="1:84" x14ac:dyDescent="0.25">
      <c r="A346" s="1" t="s">
        <v>239</v>
      </c>
      <c r="B346" s="1" t="s">
        <v>305</v>
      </c>
      <c r="C346" s="1" t="s">
        <v>420</v>
      </c>
      <c r="D346" s="1" t="s">
        <v>365</v>
      </c>
      <c r="E346" s="40">
        <v>45521</v>
      </c>
      <c r="F346" s="37" t="s">
        <v>303</v>
      </c>
      <c r="G346" s="4">
        <v>0</v>
      </c>
      <c r="H346" s="4">
        <v>10</v>
      </c>
      <c r="I346" s="4">
        <v>0</v>
      </c>
      <c r="J346" s="4">
        <v>0</v>
      </c>
      <c r="K346" s="4">
        <v>0</v>
      </c>
      <c r="L346" s="4">
        <v>0</v>
      </c>
      <c r="M346" s="4">
        <v>0</v>
      </c>
      <c r="N346" s="4">
        <v>0</v>
      </c>
      <c r="O346" s="4">
        <v>0</v>
      </c>
      <c r="P346" s="4">
        <v>3</v>
      </c>
      <c r="Q346" s="4">
        <v>0</v>
      </c>
      <c r="R346" s="4">
        <v>1</v>
      </c>
      <c r="S346" s="4">
        <v>0</v>
      </c>
      <c r="T346" s="4">
        <v>2</v>
      </c>
      <c r="U346" s="4">
        <v>0</v>
      </c>
      <c r="V346" s="4">
        <v>3</v>
      </c>
      <c r="W346" s="4">
        <v>0</v>
      </c>
      <c r="X34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14</v>
      </c>
      <c r="Y346" s="4">
        <f>Tabel1[[#This Row],[Totale openbare capaciteit]]+Tabel1[[#This Row],[Totale doelgroep capaciteit]]+Tabel1[[#This Row],[Cap - Informeel]]</f>
        <v>10</v>
      </c>
      <c r="Z346" s="29"/>
      <c r="AA346" s="30">
        <v>6</v>
      </c>
      <c r="AB346" s="30"/>
      <c r="AC346" s="30"/>
      <c r="AD346" s="30"/>
      <c r="AE346" s="30"/>
      <c r="AF346" s="30"/>
      <c r="AG346" s="30"/>
      <c r="AH346" s="4">
        <f>SUM(Tabel1[[#This Row],[Bez - Gehandicapten algemeen]:[Bez - Overig gereserveerd]])</f>
        <v>0</v>
      </c>
      <c r="AI346" s="29">
        <v>8</v>
      </c>
      <c r="AJ346" s="35"/>
      <c r="AK346" s="35"/>
      <c r="AL346" s="31"/>
      <c r="AM346" s="22">
        <f>SUM(Tabel1[[#This Row],[Bez - fout, canadees]:[Bez - fout, anders]])</f>
        <v>0</v>
      </c>
      <c r="AN346" s="30"/>
      <c r="AO346" s="30"/>
      <c r="AP346" s="30"/>
      <c r="AQ346" s="30"/>
      <c r="AR346" s="22">
        <f>SUM(Tabel1[[#This Row],[Bez - Obstakel, openbaar]:[Bez - Obstakel, doelgroep]])</f>
        <v>0</v>
      </c>
      <c r="AS346" s="28"/>
      <c r="AT346" s="28"/>
      <c r="AU346" s="1"/>
      <c r="AV346" s="13">
        <f>SUM(Tabel1[[#This Row],[Bez - doelgroep totaal]]+Tabel1[[#This Row],[Bez - Openbaar]]+Tabel1[[#This Row],[Bez - Foutparkeerders]]+Tabel1[[#This Row],[Bez - Obstakels]]+Tabel1[[#This Row],[Bez - Informeel]])</f>
        <v>6</v>
      </c>
      <c r="AW34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46" s="8">
        <f>IF(OR(Tabel1[[#This Row],[Situatie tijdens meetmoment]]="wegwerkzaamheden",Tabel1[[#This Row],[Situatie tijdens meetmoment]]="niet bereikbaar")," ",IFERROR((Tabel1[[#This Row],[Bez - Privaat]])/Tabel1[[#This Row],[Cap - Privaat]],IF( AND((Tabel1[[#This Row],[Bez - Privaat]])&gt;0,Tabel1[[#This Row],[Cap - Privaat]]=0),"  ","   ")))</f>
        <v>0.5714285714285714</v>
      </c>
      <c r="AY346"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46"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46"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46" s="23">
        <f>IF(OR(Tabel1[[#This Row],[Situatie tijdens meetmoment]]="wegwerkzaamheden",Tabel1[[#This Row],[Situatie tijdens meetmoment]]="niet bereikbaar")," ",IFERROR(Tabel1[[#This Row],[Totale bezetting]]/Tabel1[[#This Row],[Totale capaciteit]],IF( AND(Tabel1[[#This Row],[Totale bezetting]]&gt;0,Tabel1[[#This Row],[Totale capaciteit]]=0),"  ","   ")))</f>
        <v>0.6</v>
      </c>
      <c r="BC346" s="4"/>
      <c r="BN346"/>
      <c r="BQ346" s="4"/>
      <c r="BR346" s="11"/>
      <c r="BS346" s="1"/>
      <c r="BU346"/>
      <c r="CF346" s="4"/>
    </row>
    <row r="347" spans="1:84" x14ac:dyDescent="0.25">
      <c r="A347" s="1" t="s">
        <v>240</v>
      </c>
      <c r="B347" s="1" t="s">
        <v>305</v>
      </c>
      <c r="C347" s="1" t="s">
        <v>420</v>
      </c>
      <c r="D347" s="1" t="s">
        <v>351</v>
      </c>
      <c r="E347" s="40">
        <v>45518</v>
      </c>
      <c r="F347" s="37" t="s">
        <v>302</v>
      </c>
      <c r="G347" s="4">
        <v>18</v>
      </c>
      <c r="H347" s="4">
        <v>0</v>
      </c>
      <c r="I347" s="4">
        <v>0</v>
      </c>
      <c r="J347" s="4">
        <v>0</v>
      </c>
      <c r="K347" s="4">
        <v>0</v>
      </c>
      <c r="L347" s="4">
        <v>0</v>
      </c>
      <c r="M347" s="4">
        <v>0</v>
      </c>
      <c r="N347" s="4">
        <v>0</v>
      </c>
      <c r="O347" s="4">
        <v>0</v>
      </c>
      <c r="P347" s="4">
        <v>0</v>
      </c>
      <c r="Q347" s="4">
        <v>0</v>
      </c>
      <c r="R347" s="4">
        <v>0</v>
      </c>
      <c r="S347" s="4">
        <v>0</v>
      </c>
      <c r="T347" s="4">
        <v>0</v>
      </c>
      <c r="U347" s="4">
        <v>0</v>
      </c>
      <c r="V347" s="4">
        <v>0</v>
      </c>
      <c r="W347" s="4">
        <v>0</v>
      </c>
      <c r="X34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47" s="4">
        <f>Tabel1[[#This Row],[Totale openbare capaciteit]]+Tabel1[[#This Row],[Totale doelgroep capaciteit]]+Tabel1[[#This Row],[Cap - Informeel]]</f>
        <v>18</v>
      </c>
      <c r="Z347" s="29">
        <v>12</v>
      </c>
      <c r="AA347" s="30"/>
      <c r="AB347" s="30"/>
      <c r="AC347" s="30"/>
      <c r="AD347" s="30"/>
      <c r="AE347" s="30"/>
      <c r="AF347" s="30"/>
      <c r="AG347" s="30"/>
      <c r="AH347" s="4">
        <f>SUM(Tabel1[[#This Row],[Bez - Gehandicapten algemeen]:[Bez - Overig gereserveerd]])</f>
        <v>0</v>
      </c>
      <c r="AI347" s="30"/>
      <c r="AJ347" s="35"/>
      <c r="AK347" s="35"/>
      <c r="AL347" s="31"/>
      <c r="AM347" s="22">
        <f>SUM(Tabel1[[#This Row],[Bez - fout, canadees]:[Bez - fout, anders]])</f>
        <v>0</v>
      </c>
      <c r="AN347" s="30"/>
      <c r="AO347" s="30"/>
      <c r="AP347" s="30"/>
      <c r="AQ347" s="30"/>
      <c r="AR347" s="22">
        <f>SUM(Tabel1[[#This Row],[Bez - Obstakel, openbaar]:[Bez - Obstakel, doelgroep]])</f>
        <v>0</v>
      </c>
      <c r="AS347" s="28"/>
      <c r="AT347" s="28"/>
      <c r="AU347" s="1"/>
      <c r="AV347" s="13">
        <f>SUM(Tabel1[[#This Row],[Bez - doelgroep totaal]]+Tabel1[[#This Row],[Bez - Openbaar]]+Tabel1[[#This Row],[Bez - Foutparkeerders]]+Tabel1[[#This Row],[Bez - Obstakels]]+Tabel1[[#This Row],[Bez - Informeel]])</f>
        <v>12</v>
      </c>
      <c r="AW34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47"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4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0.66666666666666663</v>
      </c>
      <c r="AZ34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0.66666666666666663</v>
      </c>
      <c r="BA34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0.66666666666666663</v>
      </c>
      <c r="BB347" s="23">
        <f>IF(OR(Tabel1[[#This Row],[Situatie tijdens meetmoment]]="wegwerkzaamheden",Tabel1[[#This Row],[Situatie tijdens meetmoment]]="niet bereikbaar")," ",IFERROR(Tabel1[[#This Row],[Totale bezetting]]/Tabel1[[#This Row],[Totale capaciteit]],IF( AND(Tabel1[[#This Row],[Totale bezetting]]&gt;0,Tabel1[[#This Row],[Totale capaciteit]]=0),"  ","   ")))</f>
        <v>0.66666666666666663</v>
      </c>
      <c r="BC347" s="4"/>
      <c r="BN347"/>
      <c r="BQ347" s="4"/>
      <c r="BR347" s="11"/>
      <c r="BS347" s="1"/>
      <c r="BU347"/>
      <c r="CF347" s="4"/>
    </row>
    <row r="348" spans="1:84" x14ac:dyDescent="0.25">
      <c r="A348" s="1" t="s">
        <v>240</v>
      </c>
      <c r="B348" s="1" t="s">
        <v>305</v>
      </c>
      <c r="C348" s="1" t="s">
        <v>420</v>
      </c>
      <c r="D348" s="1" t="s">
        <v>351</v>
      </c>
      <c r="E348" s="40">
        <v>45521</v>
      </c>
      <c r="F348" s="37" t="s">
        <v>303</v>
      </c>
      <c r="G348" s="4">
        <v>18</v>
      </c>
      <c r="H348" s="4">
        <v>0</v>
      </c>
      <c r="I348" s="4">
        <v>0</v>
      </c>
      <c r="J348" s="4">
        <v>0</v>
      </c>
      <c r="K348" s="4">
        <v>0</v>
      </c>
      <c r="L348" s="4">
        <v>0</v>
      </c>
      <c r="M348" s="4">
        <v>0</v>
      </c>
      <c r="N348" s="4">
        <v>0</v>
      </c>
      <c r="O348" s="4">
        <v>0</v>
      </c>
      <c r="P348" s="4">
        <v>0</v>
      </c>
      <c r="Q348" s="4">
        <v>0</v>
      </c>
      <c r="R348" s="4">
        <v>0</v>
      </c>
      <c r="S348" s="4">
        <v>0</v>
      </c>
      <c r="T348" s="4">
        <v>0</v>
      </c>
      <c r="U348" s="4">
        <v>0</v>
      </c>
      <c r="V348" s="4">
        <v>0</v>
      </c>
      <c r="W348" s="4">
        <v>0</v>
      </c>
      <c r="X34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48" s="4">
        <f>Tabel1[[#This Row],[Totale openbare capaciteit]]+Tabel1[[#This Row],[Totale doelgroep capaciteit]]+Tabel1[[#This Row],[Cap - Informeel]]</f>
        <v>18</v>
      </c>
      <c r="Z348" s="29">
        <v>11</v>
      </c>
      <c r="AA348" s="30"/>
      <c r="AB348" s="30"/>
      <c r="AC348" s="30"/>
      <c r="AD348" s="30"/>
      <c r="AE348" s="30"/>
      <c r="AF348" s="30"/>
      <c r="AG348" s="30"/>
      <c r="AH348" s="4">
        <f>SUM(Tabel1[[#This Row],[Bez - Gehandicapten algemeen]:[Bez - Overig gereserveerd]])</f>
        <v>0</v>
      </c>
      <c r="AI348" s="30"/>
      <c r="AJ348" s="35"/>
      <c r="AK348" s="35"/>
      <c r="AL348" s="31"/>
      <c r="AM348" s="22">
        <f>SUM(Tabel1[[#This Row],[Bez - fout, canadees]:[Bez - fout, anders]])</f>
        <v>0</v>
      </c>
      <c r="AN348" s="30"/>
      <c r="AO348" s="30"/>
      <c r="AP348" s="30"/>
      <c r="AQ348" s="30"/>
      <c r="AR348" s="22">
        <f>SUM(Tabel1[[#This Row],[Bez - Obstakel, openbaar]:[Bez - Obstakel, doelgroep]])</f>
        <v>0</v>
      </c>
      <c r="AS348" s="28"/>
      <c r="AT348" s="28"/>
      <c r="AU348" s="1"/>
      <c r="AV348" s="13">
        <f>SUM(Tabel1[[#This Row],[Bez - doelgroep totaal]]+Tabel1[[#This Row],[Bez - Openbaar]]+Tabel1[[#This Row],[Bez - Foutparkeerders]]+Tabel1[[#This Row],[Bez - Obstakels]]+Tabel1[[#This Row],[Bez - Informeel]])</f>
        <v>11</v>
      </c>
      <c r="AW34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48"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4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0.61111111111111116</v>
      </c>
      <c r="AZ34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0.61111111111111116</v>
      </c>
      <c r="BA34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0.61111111111111116</v>
      </c>
      <c r="BB348" s="23">
        <f>IF(OR(Tabel1[[#This Row],[Situatie tijdens meetmoment]]="wegwerkzaamheden",Tabel1[[#This Row],[Situatie tijdens meetmoment]]="niet bereikbaar")," ",IFERROR(Tabel1[[#This Row],[Totale bezetting]]/Tabel1[[#This Row],[Totale capaciteit]],IF( AND(Tabel1[[#This Row],[Totale bezetting]]&gt;0,Tabel1[[#This Row],[Totale capaciteit]]=0),"  ","   ")))</f>
        <v>0.61111111111111116</v>
      </c>
      <c r="BC348" s="4"/>
      <c r="BN348"/>
      <c r="BQ348" s="4"/>
      <c r="BR348" s="11"/>
      <c r="BS348" s="1"/>
      <c r="BU348"/>
      <c r="CF348" s="4"/>
    </row>
    <row r="349" spans="1:84" x14ac:dyDescent="0.25">
      <c r="A349" s="1" t="s">
        <v>241</v>
      </c>
      <c r="B349" s="1" t="s">
        <v>305</v>
      </c>
      <c r="C349" s="1" t="s">
        <v>420</v>
      </c>
      <c r="D349" s="1" t="s">
        <v>351</v>
      </c>
      <c r="E349" s="40">
        <v>45518</v>
      </c>
      <c r="F349" s="37" t="s">
        <v>302</v>
      </c>
      <c r="G349" s="4">
        <v>16</v>
      </c>
      <c r="H349" s="4">
        <v>0</v>
      </c>
      <c r="I349" s="4">
        <v>0</v>
      </c>
      <c r="J349" s="4">
        <v>0</v>
      </c>
      <c r="K349" s="4">
        <v>2</v>
      </c>
      <c r="L349" s="4">
        <v>0</v>
      </c>
      <c r="M349" s="4">
        <v>0</v>
      </c>
      <c r="N349" s="4">
        <v>0</v>
      </c>
      <c r="O349" s="4">
        <v>2</v>
      </c>
      <c r="P349" s="4">
        <v>0</v>
      </c>
      <c r="Q349" s="4">
        <v>0</v>
      </c>
      <c r="R349" s="4">
        <v>0</v>
      </c>
      <c r="S349" s="4">
        <v>0</v>
      </c>
      <c r="T349" s="4">
        <v>0</v>
      </c>
      <c r="U349" s="4">
        <v>0</v>
      </c>
      <c r="V349" s="4">
        <v>0</v>
      </c>
      <c r="W349" s="4">
        <v>0</v>
      </c>
      <c r="X34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49" s="4">
        <f>Tabel1[[#This Row],[Totale openbare capaciteit]]+Tabel1[[#This Row],[Totale doelgroep capaciteit]]+Tabel1[[#This Row],[Cap - Informeel]]</f>
        <v>18</v>
      </c>
      <c r="Z349" s="29">
        <v>10</v>
      </c>
      <c r="AA349" s="30"/>
      <c r="AB349" s="30"/>
      <c r="AC349" s="30"/>
      <c r="AD349" s="30"/>
      <c r="AE349" s="30"/>
      <c r="AF349" s="30"/>
      <c r="AG349" s="30"/>
      <c r="AH349" s="4">
        <f>SUM(Tabel1[[#This Row],[Bez - Gehandicapten algemeen]:[Bez - Overig gereserveerd]])</f>
        <v>0</v>
      </c>
      <c r="AI349" s="30"/>
      <c r="AJ349" s="35"/>
      <c r="AK349" s="35"/>
      <c r="AL349" s="31"/>
      <c r="AM349" s="22">
        <f>SUM(Tabel1[[#This Row],[Bez - fout, canadees]:[Bez - fout, anders]])</f>
        <v>0</v>
      </c>
      <c r="AN349" s="30"/>
      <c r="AO349" s="30"/>
      <c r="AP349" s="30"/>
      <c r="AQ349" s="30"/>
      <c r="AR349" s="22">
        <f>SUM(Tabel1[[#This Row],[Bez - Obstakel, openbaar]:[Bez - Obstakel, doelgroep]])</f>
        <v>0</v>
      </c>
      <c r="AS349" s="28"/>
      <c r="AT349" s="28"/>
      <c r="AU349" s="1"/>
      <c r="AV349" s="13">
        <f>SUM(Tabel1[[#This Row],[Bez - doelgroep totaal]]+Tabel1[[#This Row],[Bez - Openbaar]]+Tabel1[[#This Row],[Bez - Foutparkeerders]]+Tabel1[[#This Row],[Bez - Obstakels]]+Tabel1[[#This Row],[Bez - Informeel]])</f>
        <v>10</v>
      </c>
      <c r="AW349"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349"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4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0.625</v>
      </c>
      <c r="AZ34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0.625</v>
      </c>
      <c r="BA34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0.55555555555555558</v>
      </c>
      <c r="BB349" s="23">
        <f>IF(OR(Tabel1[[#This Row],[Situatie tijdens meetmoment]]="wegwerkzaamheden",Tabel1[[#This Row],[Situatie tijdens meetmoment]]="niet bereikbaar")," ",IFERROR(Tabel1[[#This Row],[Totale bezetting]]/Tabel1[[#This Row],[Totale capaciteit]],IF( AND(Tabel1[[#This Row],[Totale bezetting]]&gt;0,Tabel1[[#This Row],[Totale capaciteit]]=0),"  ","   ")))</f>
        <v>0.55555555555555558</v>
      </c>
      <c r="BC349" s="4"/>
      <c r="BN349"/>
      <c r="BQ349" s="4"/>
      <c r="BR349" s="11"/>
      <c r="BS349" s="1"/>
      <c r="BU349"/>
      <c r="CF349" s="4"/>
    </row>
    <row r="350" spans="1:84" x14ac:dyDescent="0.25">
      <c r="A350" s="1" t="s">
        <v>241</v>
      </c>
      <c r="B350" s="1" t="s">
        <v>305</v>
      </c>
      <c r="C350" s="1" t="s">
        <v>420</v>
      </c>
      <c r="D350" s="1" t="s">
        <v>351</v>
      </c>
      <c r="E350" s="40">
        <v>45521</v>
      </c>
      <c r="F350" s="37" t="s">
        <v>303</v>
      </c>
      <c r="G350" s="4">
        <v>16</v>
      </c>
      <c r="H350" s="4">
        <v>0</v>
      </c>
      <c r="I350" s="4">
        <v>0</v>
      </c>
      <c r="J350" s="4">
        <v>0</v>
      </c>
      <c r="K350" s="4">
        <v>2</v>
      </c>
      <c r="L350" s="4">
        <v>0</v>
      </c>
      <c r="M350" s="4">
        <v>0</v>
      </c>
      <c r="N350" s="4">
        <v>0</v>
      </c>
      <c r="O350" s="4">
        <v>2</v>
      </c>
      <c r="P350" s="4">
        <v>0</v>
      </c>
      <c r="Q350" s="4">
        <v>0</v>
      </c>
      <c r="R350" s="4">
        <v>0</v>
      </c>
      <c r="S350" s="4">
        <v>0</v>
      </c>
      <c r="T350" s="4">
        <v>0</v>
      </c>
      <c r="U350" s="4">
        <v>0</v>
      </c>
      <c r="V350" s="4">
        <v>0</v>
      </c>
      <c r="W350" s="4">
        <v>0</v>
      </c>
      <c r="X35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50" s="4">
        <f>Tabel1[[#This Row],[Totale openbare capaciteit]]+Tabel1[[#This Row],[Totale doelgroep capaciteit]]+Tabel1[[#This Row],[Cap - Informeel]]</f>
        <v>18</v>
      </c>
      <c r="Z350" s="29">
        <v>6</v>
      </c>
      <c r="AA350" s="30"/>
      <c r="AB350" s="30"/>
      <c r="AC350" s="30"/>
      <c r="AD350" s="30"/>
      <c r="AE350" s="30"/>
      <c r="AF350" s="30"/>
      <c r="AG350" s="30"/>
      <c r="AH350" s="4">
        <f>SUM(Tabel1[[#This Row],[Bez - Gehandicapten algemeen]:[Bez - Overig gereserveerd]])</f>
        <v>0</v>
      </c>
      <c r="AI350" s="30"/>
      <c r="AJ350" s="35"/>
      <c r="AK350" s="35"/>
      <c r="AL350" s="31"/>
      <c r="AM350" s="22">
        <f>SUM(Tabel1[[#This Row],[Bez - fout, canadees]:[Bez - fout, anders]])</f>
        <v>0</v>
      </c>
      <c r="AN350" s="30"/>
      <c r="AO350" s="30"/>
      <c r="AP350" s="30"/>
      <c r="AQ350" s="30"/>
      <c r="AR350" s="22">
        <f>SUM(Tabel1[[#This Row],[Bez - Obstakel, openbaar]:[Bez - Obstakel, doelgroep]])</f>
        <v>0</v>
      </c>
      <c r="AS350" s="28"/>
      <c r="AT350" s="28"/>
      <c r="AU350" s="1"/>
      <c r="AV350" s="13">
        <f>SUM(Tabel1[[#This Row],[Bez - doelgroep totaal]]+Tabel1[[#This Row],[Bez - Openbaar]]+Tabel1[[#This Row],[Bez - Foutparkeerders]]+Tabel1[[#This Row],[Bez - Obstakels]]+Tabel1[[#This Row],[Bez - Informeel]])</f>
        <v>6</v>
      </c>
      <c r="AW350"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350"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5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0.375</v>
      </c>
      <c r="AZ35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0.375</v>
      </c>
      <c r="BA35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0.33333333333333331</v>
      </c>
      <c r="BB350" s="23">
        <f>IF(OR(Tabel1[[#This Row],[Situatie tijdens meetmoment]]="wegwerkzaamheden",Tabel1[[#This Row],[Situatie tijdens meetmoment]]="niet bereikbaar")," ",IFERROR(Tabel1[[#This Row],[Totale bezetting]]/Tabel1[[#This Row],[Totale capaciteit]],IF( AND(Tabel1[[#This Row],[Totale bezetting]]&gt;0,Tabel1[[#This Row],[Totale capaciteit]]=0),"  ","   ")))</f>
        <v>0.33333333333333331</v>
      </c>
      <c r="BC350" s="4"/>
      <c r="BN350"/>
      <c r="BQ350" s="4"/>
      <c r="BR350" s="11"/>
      <c r="BS350" s="1"/>
      <c r="BU350"/>
      <c r="CF350" s="4"/>
    </row>
    <row r="351" spans="1:84" x14ac:dyDescent="0.25">
      <c r="A351" s="1" t="s">
        <v>242</v>
      </c>
      <c r="B351" s="1" t="s">
        <v>305</v>
      </c>
      <c r="C351" s="1" t="s">
        <v>420</v>
      </c>
      <c r="D351" s="1" t="s">
        <v>368</v>
      </c>
      <c r="E351" s="40">
        <v>45518</v>
      </c>
      <c r="F351" s="37" t="s">
        <v>302</v>
      </c>
      <c r="G351" s="4">
        <v>14</v>
      </c>
      <c r="H351" s="4">
        <v>0</v>
      </c>
      <c r="I351" s="4">
        <v>0</v>
      </c>
      <c r="J351" s="4">
        <v>0</v>
      </c>
      <c r="K351" s="4">
        <v>0</v>
      </c>
      <c r="L351" s="4">
        <v>0</v>
      </c>
      <c r="M351" s="4">
        <v>0</v>
      </c>
      <c r="N351" s="4">
        <v>0</v>
      </c>
      <c r="O351" s="4">
        <v>0</v>
      </c>
      <c r="P351" s="4">
        <v>1</v>
      </c>
      <c r="Q351" s="4">
        <v>0</v>
      </c>
      <c r="R351" s="4">
        <v>4</v>
      </c>
      <c r="S351" s="4">
        <v>0</v>
      </c>
      <c r="T351" s="4">
        <v>0</v>
      </c>
      <c r="U351" s="4">
        <v>0</v>
      </c>
      <c r="V351" s="4">
        <v>0</v>
      </c>
      <c r="W351" s="4">
        <v>0</v>
      </c>
      <c r="X35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5</v>
      </c>
      <c r="Y351" s="4">
        <f>Tabel1[[#This Row],[Totale openbare capaciteit]]+Tabel1[[#This Row],[Totale doelgroep capaciteit]]+Tabel1[[#This Row],[Cap - Informeel]]</f>
        <v>14</v>
      </c>
      <c r="Z351" s="29">
        <v>14</v>
      </c>
      <c r="AA351" s="30"/>
      <c r="AB351" s="30"/>
      <c r="AC351" s="30"/>
      <c r="AD351" s="30"/>
      <c r="AE351" s="30"/>
      <c r="AF351" s="30"/>
      <c r="AG351" s="30"/>
      <c r="AH351" s="4">
        <f>SUM(Tabel1[[#This Row],[Bez - Gehandicapten algemeen]:[Bez - Overig gereserveerd]])</f>
        <v>0</v>
      </c>
      <c r="AI351" s="29">
        <v>8</v>
      </c>
      <c r="AJ351" s="35"/>
      <c r="AK351" s="34">
        <v>1</v>
      </c>
      <c r="AL351" s="31" t="s">
        <v>388</v>
      </c>
      <c r="AM351" s="22">
        <f>SUM(Tabel1[[#This Row],[Bez - fout, canadees]:[Bez - fout, anders]])</f>
        <v>1</v>
      </c>
      <c r="AN351" s="30"/>
      <c r="AO351" s="30"/>
      <c r="AP351" s="30"/>
      <c r="AQ351" s="30"/>
      <c r="AR351" s="22">
        <f>SUM(Tabel1[[#This Row],[Bez - Obstakel, openbaar]:[Bez - Obstakel, doelgroep]])</f>
        <v>0</v>
      </c>
      <c r="AS351" s="28"/>
      <c r="AT351" s="28"/>
      <c r="AU351" s="1" t="s">
        <v>401</v>
      </c>
      <c r="AV351" s="13">
        <f>SUM(Tabel1[[#This Row],[Bez - doelgroep totaal]]+Tabel1[[#This Row],[Bez - Openbaar]]+Tabel1[[#This Row],[Bez - Foutparkeerders]]+Tabel1[[#This Row],[Bez - Obstakels]]+Tabel1[[#This Row],[Bez - Informeel]])</f>
        <v>15</v>
      </c>
      <c r="AW35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51" s="8">
        <f>IF(OR(Tabel1[[#This Row],[Situatie tijdens meetmoment]]="wegwerkzaamheden",Tabel1[[#This Row],[Situatie tijdens meetmoment]]="niet bereikbaar")," ",IFERROR((Tabel1[[#This Row],[Bez - Privaat]])/Tabel1[[#This Row],[Cap - Privaat]],IF( AND((Tabel1[[#This Row],[Bez - Privaat]])&gt;0,Tabel1[[#This Row],[Cap - Privaat]]=0),"  ","   ")))</f>
        <v>1.6</v>
      </c>
      <c r="AY35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35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1.0714285714285714</v>
      </c>
      <c r="BA35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1.0714285714285714</v>
      </c>
      <c r="BB351" s="23">
        <f>IF(OR(Tabel1[[#This Row],[Situatie tijdens meetmoment]]="wegwerkzaamheden",Tabel1[[#This Row],[Situatie tijdens meetmoment]]="niet bereikbaar")," ",IFERROR(Tabel1[[#This Row],[Totale bezetting]]/Tabel1[[#This Row],[Totale capaciteit]],IF( AND(Tabel1[[#This Row],[Totale bezetting]]&gt;0,Tabel1[[#This Row],[Totale capaciteit]]=0),"  ","   ")))</f>
        <v>1.0714285714285714</v>
      </c>
      <c r="BC351" s="4"/>
      <c r="BN351"/>
      <c r="BQ351" s="4"/>
      <c r="BR351" s="11"/>
      <c r="BS351" s="1"/>
      <c r="BU351"/>
      <c r="CF351" s="4"/>
    </row>
    <row r="352" spans="1:84" x14ac:dyDescent="0.25">
      <c r="A352" s="1" t="s">
        <v>242</v>
      </c>
      <c r="B352" s="1" t="s">
        <v>305</v>
      </c>
      <c r="C352" s="1" t="s">
        <v>420</v>
      </c>
      <c r="D352" s="1" t="s">
        <v>368</v>
      </c>
      <c r="E352" s="40">
        <v>45521</v>
      </c>
      <c r="F352" s="37" t="s">
        <v>303</v>
      </c>
      <c r="G352" s="4">
        <v>14</v>
      </c>
      <c r="H352" s="4">
        <v>0</v>
      </c>
      <c r="I352" s="4">
        <v>0</v>
      </c>
      <c r="J352" s="4">
        <v>0</v>
      </c>
      <c r="K352" s="4">
        <v>0</v>
      </c>
      <c r="L352" s="4">
        <v>0</v>
      </c>
      <c r="M352" s="4">
        <v>0</v>
      </c>
      <c r="N352" s="4">
        <v>0</v>
      </c>
      <c r="O352" s="4">
        <v>0</v>
      </c>
      <c r="P352" s="4">
        <v>1</v>
      </c>
      <c r="Q352" s="4">
        <v>0</v>
      </c>
      <c r="R352" s="4">
        <v>4</v>
      </c>
      <c r="S352" s="4">
        <v>0</v>
      </c>
      <c r="T352" s="4">
        <v>0</v>
      </c>
      <c r="U352" s="4">
        <v>0</v>
      </c>
      <c r="V352" s="4">
        <v>0</v>
      </c>
      <c r="W352" s="4">
        <v>0</v>
      </c>
      <c r="X35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5</v>
      </c>
      <c r="Y352" s="4">
        <f>Tabel1[[#This Row],[Totale openbare capaciteit]]+Tabel1[[#This Row],[Totale doelgroep capaciteit]]+Tabel1[[#This Row],[Cap - Informeel]]</f>
        <v>14</v>
      </c>
      <c r="Z352" s="29">
        <v>11</v>
      </c>
      <c r="AA352" s="30"/>
      <c r="AB352" s="30"/>
      <c r="AC352" s="30"/>
      <c r="AD352" s="30"/>
      <c r="AE352" s="30"/>
      <c r="AF352" s="30"/>
      <c r="AG352" s="30"/>
      <c r="AH352" s="4">
        <f>SUM(Tabel1[[#This Row],[Bez - Gehandicapten algemeen]:[Bez - Overig gereserveerd]])</f>
        <v>0</v>
      </c>
      <c r="AI352" s="29">
        <v>4</v>
      </c>
      <c r="AJ352" s="35"/>
      <c r="AK352" s="35"/>
      <c r="AL352" s="31"/>
      <c r="AM352" s="22">
        <f>SUM(Tabel1[[#This Row],[Bez - fout, canadees]:[Bez - fout, anders]])</f>
        <v>0</v>
      </c>
      <c r="AN352" s="30"/>
      <c r="AO352" s="30"/>
      <c r="AP352" s="30"/>
      <c r="AQ352" s="30"/>
      <c r="AR352" s="22">
        <f>SUM(Tabel1[[#This Row],[Bez - Obstakel, openbaar]:[Bez - Obstakel, doelgroep]])</f>
        <v>0</v>
      </c>
      <c r="AS352" s="28"/>
      <c r="AT352" s="28"/>
      <c r="AU352" s="1"/>
      <c r="AV352" s="13">
        <f>SUM(Tabel1[[#This Row],[Bez - doelgroep totaal]]+Tabel1[[#This Row],[Bez - Openbaar]]+Tabel1[[#This Row],[Bez - Foutparkeerders]]+Tabel1[[#This Row],[Bez - Obstakels]]+Tabel1[[#This Row],[Bez - Informeel]])</f>
        <v>11</v>
      </c>
      <c r="AW35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52" s="8">
        <f>IF(OR(Tabel1[[#This Row],[Situatie tijdens meetmoment]]="wegwerkzaamheden",Tabel1[[#This Row],[Situatie tijdens meetmoment]]="niet bereikbaar")," ",IFERROR((Tabel1[[#This Row],[Bez - Privaat]])/Tabel1[[#This Row],[Cap - Privaat]],IF( AND((Tabel1[[#This Row],[Bez - Privaat]])&gt;0,Tabel1[[#This Row],[Cap - Privaat]]=0),"  ","   ")))</f>
        <v>0.8</v>
      </c>
      <c r="AY35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0.7857142857142857</v>
      </c>
      <c r="AZ35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0.7857142857142857</v>
      </c>
      <c r="BA35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0.7857142857142857</v>
      </c>
      <c r="BB352" s="23">
        <f>IF(OR(Tabel1[[#This Row],[Situatie tijdens meetmoment]]="wegwerkzaamheden",Tabel1[[#This Row],[Situatie tijdens meetmoment]]="niet bereikbaar")," ",IFERROR(Tabel1[[#This Row],[Totale bezetting]]/Tabel1[[#This Row],[Totale capaciteit]],IF( AND(Tabel1[[#This Row],[Totale bezetting]]&gt;0,Tabel1[[#This Row],[Totale capaciteit]]=0),"  ","   ")))</f>
        <v>0.7857142857142857</v>
      </c>
      <c r="BC352" s="4"/>
      <c r="BN352"/>
      <c r="BQ352" s="4"/>
      <c r="BR352" s="11"/>
      <c r="BS352" s="1"/>
      <c r="BU352"/>
      <c r="CF352" s="4"/>
    </row>
    <row r="353" spans="1:84" x14ac:dyDescent="0.25">
      <c r="A353" s="1" t="s">
        <v>243</v>
      </c>
      <c r="B353" s="1" t="s">
        <v>305</v>
      </c>
      <c r="C353" s="1" t="s">
        <v>420</v>
      </c>
      <c r="D353" s="1" t="s">
        <v>369</v>
      </c>
      <c r="E353" s="40">
        <v>45518</v>
      </c>
      <c r="F353" s="37" t="s">
        <v>302</v>
      </c>
      <c r="G353" s="4">
        <v>5</v>
      </c>
      <c r="H353" s="4">
        <v>0</v>
      </c>
      <c r="I353" s="4">
        <v>0</v>
      </c>
      <c r="J353" s="4">
        <v>0</v>
      </c>
      <c r="K353" s="4">
        <v>0</v>
      </c>
      <c r="L353" s="4">
        <v>0</v>
      </c>
      <c r="M353" s="4">
        <v>0</v>
      </c>
      <c r="N353" s="4">
        <v>0</v>
      </c>
      <c r="O353" s="4">
        <v>0</v>
      </c>
      <c r="P353" s="4">
        <v>0</v>
      </c>
      <c r="Q353" s="4">
        <v>0</v>
      </c>
      <c r="R353" s="4">
        <v>0</v>
      </c>
      <c r="S353" s="4">
        <v>0</v>
      </c>
      <c r="T353" s="4">
        <v>0</v>
      </c>
      <c r="U353" s="4">
        <v>0</v>
      </c>
      <c r="V353" s="4">
        <v>0</v>
      </c>
      <c r="W353" s="4">
        <v>0</v>
      </c>
      <c r="X35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53" s="4">
        <f>Tabel1[[#This Row],[Totale openbare capaciteit]]+Tabel1[[#This Row],[Totale doelgroep capaciteit]]+Tabel1[[#This Row],[Cap - Informeel]]</f>
        <v>5</v>
      </c>
      <c r="Z353" s="29">
        <v>2</v>
      </c>
      <c r="AA353" s="30"/>
      <c r="AB353" s="30"/>
      <c r="AC353" s="30"/>
      <c r="AD353" s="30"/>
      <c r="AE353" s="30"/>
      <c r="AF353" s="30"/>
      <c r="AG353" s="30"/>
      <c r="AH353" s="4">
        <f>SUM(Tabel1[[#This Row],[Bez - Gehandicapten algemeen]:[Bez - Overig gereserveerd]])</f>
        <v>0</v>
      </c>
      <c r="AI353" s="30"/>
      <c r="AJ353" s="35"/>
      <c r="AK353" s="35"/>
      <c r="AL353" s="31"/>
      <c r="AM353" s="22">
        <f>SUM(Tabel1[[#This Row],[Bez - fout, canadees]:[Bez - fout, anders]])</f>
        <v>0</v>
      </c>
      <c r="AN353" s="30"/>
      <c r="AO353" s="30"/>
      <c r="AP353" s="30"/>
      <c r="AQ353" s="30"/>
      <c r="AR353" s="22">
        <f>SUM(Tabel1[[#This Row],[Bez - Obstakel, openbaar]:[Bez - Obstakel, doelgroep]])</f>
        <v>0</v>
      </c>
      <c r="AS353" s="28"/>
      <c r="AT353" s="28"/>
      <c r="AU353" s="1"/>
      <c r="AV353" s="13">
        <f>SUM(Tabel1[[#This Row],[Bez - doelgroep totaal]]+Tabel1[[#This Row],[Bez - Openbaar]]+Tabel1[[#This Row],[Bez - Foutparkeerders]]+Tabel1[[#This Row],[Bez - Obstakels]]+Tabel1[[#This Row],[Bez - Informeel]])</f>
        <v>2</v>
      </c>
      <c r="AW35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5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5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v>
      </c>
      <c r="AZ35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v>
      </c>
      <c r="BA35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v>
      </c>
      <c r="BB353" s="23">
        <f>IF(OR(Tabel1[[#This Row],[Situatie tijdens meetmoment]]="wegwerkzaamheden",Tabel1[[#This Row],[Situatie tijdens meetmoment]]="niet bereikbaar")," ",IFERROR(Tabel1[[#This Row],[Totale bezetting]]/Tabel1[[#This Row],[Totale capaciteit]],IF( AND(Tabel1[[#This Row],[Totale bezetting]]&gt;0,Tabel1[[#This Row],[Totale capaciteit]]=0),"  ","   ")))</f>
        <v>0.4</v>
      </c>
      <c r="BC353" s="4"/>
      <c r="BN353"/>
      <c r="BQ353" s="4"/>
      <c r="BR353" s="11"/>
      <c r="BS353" s="1"/>
      <c r="BU353"/>
      <c r="CF353" s="4"/>
    </row>
    <row r="354" spans="1:84" x14ac:dyDescent="0.25">
      <c r="A354" s="1" t="s">
        <v>243</v>
      </c>
      <c r="B354" s="1" t="s">
        <v>305</v>
      </c>
      <c r="C354" s="1" t="s">
        <v>420</v>
      </c>
      <c r="D354" s="1" t="s">
        <v>369</v>
      </c>
      <c r="E354" s="40">
        <v>45521</v>
      </c>
      <c r="F354" s="37" t="s">
        <v>303</v>
      </c>
      <c r="G354" s="4">
        <v>5</v>
      </c>
      <c r="H354" s="4">
        <v>0</v>
      </c>
      <c r="I354" s="4">
        <v>0</v>
      </c>
      <c r="J354" s="4">
        <v>0</v>
      </c>
      <c r="K354" s="4">
        <v>0</v>
      </c>
      <c r="L354" s="4">
        <v>0</v>
      </c>
      <c r="M354" s="4">
        <v>0</v>
      </c>
      <c r="N354" s="4">
        <v>0</v>
      </c>
      <c r="O354" s="4">
        <v>0</v>
      </c>
      <c r="P354" s="4">
        <v>0</v>
      </c>
      <c r="Q354" s="4">
        <v>0</v>
      </c>
      <c r="R354" s="4">
        <v>0</v>
      </c>
      <c r="S354" s="4">
        <v>0</v>
      </c>
      <c r="T354" s="4">
        <v>0</v>
      </c>
      <c r="U354" s="4">
        <v>0</v>
      </c>
      <c r="V354" s="4">
        <v>0</v>
      </c>
      <c r="W354" s="4">
        <v>0</v>
      </c>
      <c r="X35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54" s="4">
        <f>Tabel1[[#This Row],[Totale openbare capaciteit]]+Tabel1[[#This Row],[Totale doelgroep capaciteit]]+Tabel1[[#This Row],[Cap - Informeel]]</f>
        <v>5</v>
      </c>
      <c r="Z354" s="29">
        <v>3</v>
      </c>
      <c r="AA354" s="30"/>
      <c r="AB354" s="30"/>
      <c r="AC354" s="30"/>
      <c r="AD354" s="30"/>
      <c r="AE354" s="30"/>
      <c r="AF354" s="30"/>
      <c r="AG354" s="30"/>
      <c r="AH354" s="4">
        <f>SUM(Tabel1[[#This Row],[Bez - Gehandicapten algemeen]:[Bez - Overig gereserveerd]])</f>
        <v>0</v>
      </c>
      <c r="AI354" s="30"/>
      <c r="AJ354" s="35"/>
      <c r="AK354" s="35"/>
      <c r="AL354" s="31"/>
      <c r="AM354" s="22">
        <f>SUM(Tabel1[[#This Row],[Bez - fout, canadees]:[Bez - fout, anders]])</f>
        <v>0</v>
      </c>
      <c r="AN354" s="30"/>
      <c r="AO354" s="30"/>
      <c r="AP354" s="30"/>
      <c r="AQ354" s="30"/>
      <c r="AR354" s="22">
        <f>SUM(Tabel1[[#This Row],[Bez - Obstakel, openbaar]:[Bez - Obstakel, doelgroep]])</f>
        <v>0</v>
      </c>
      <c r="AS354" s="28"/>
      <c r="AT354" s="28"/>
      <c r="AU354" s="1"/>
      <c r="AV354" s="13">
        <f>SUM(Tabel1[[#This Row],[Bez - doelgroep totaal]]+Tabel1[[#This Row],[Bez - Openbaar]]+Tabel1[[#This Row],[Bez - Foutparkeerders]]+Tabel1[[#This Row],[Bez - Obstakels]]+Tabel1[[#This Row],[Bez - Informeel]])</f>
        <v>3</v>
      </c>
      <c r="AW35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5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5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v>
      </c>
      <c r="AZ35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v>
      </c>
      <c r="BA35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v>
      </c>
      <c r="BB354" s="23">
        <f>IF(OR(Tabel1[[#This Row],[Situatie tijdens meetmoment]]="wegwerkzaamheden",Tabel1[[#This Row],[Situatie tijdens meetmoment]]="niet bereikbaar")," ",IFERROR(Tabel1[[#This Row],[Totale bezetting]]/Tabel1[[#This Row],[Totale capaciteit]],IF( AND(Tabel1[[#This Row],[Totale bezetting]]&gt;0,Tabel1[[#This Row],[Totale capaciteit]]=0),"  ","   ")))</f>
        <v>0.6</v>
      </c>
      <c r="BC354" s="4"/>
      <c r="BN354"/>
      <c r="BQ354" s="4"/>
      <c r="BR354" s="11"/>
      <c r="BS354" s="1"/>
      <c r="BU354"/>
      <c r="CF354" s="4"/>
    </row>
    <row r="355" spans="1:84" x14ac:dyDescent="0.25">
      <c r="A355" s="1" t="s">
        <v>244</v>
      </c>
      <c r="B355" s="1" t="s">
        <v>305</v>
      </c>
      <c r="C355" s="1" t="s">
        <v>420</v>
      </c>
      <c r="D355" s="1" t="s">
        <v>355</v>
      </c>
      <c r="E355" s="40">
        <v>45518</v>
      </c>
      <c r="F355" s="37" t="s">
        <v>302</v>
      </c>
      <c r="G355" s="4">
        <v>0</v>
      </c>
      <c r="H355" s="4">
        <v>0</v>
      </c>
      <c r="I355" s="4">
        <v>0</v>
      </c>
      <c r="J355" s="4">
        <v>0</v>
      </c>
      <c r="K355" s="4">
        <v>0</v>
      </c>
      <c r="L355" s="4">
        <v>0</v>
      </c>
      <c r="M355" s="4">
        <v>0</v>
      </c>
      <c r="N355" s="4">
        <v>0</v>
      </c>
      <c r="O355" s="4">
        <v>0</v>
      </c>
      <c r="P355" s="4">
        <v>0</v>
      </c>
      <c r="Q355" s="4">
        <v>0</v>
      </c>
      <c r="R355" s="4">
        <v>0</v>
      </c>
      <c r="S355" s="4">
        <v>0</v>
      </c>
      <c r="T355" s="4">
        <v>0</v>
      </c>
      <c r="U355" s="4">
        <v>0</v>
      </c>
      <c r="V355" s="4">
        <v>0</v>
      </c>
      <c r="W355" s="4">
        <v>0</v>
      </c>
      <c r="X35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55" s="4">
        <f>Tabel1[[#This Row],[Totale openbare capaciteit]]+Tabel1[[#This Row],[Totale doelgroep capaciteit]]+Tabel1[[#This Row],[Cap - Informeel]]</f>
        <v>0</v>
      </c>
      <c r="Z355" s="30"/>
      <c r="AA355" s="30"/>
      <c r="AB355" s="30"/>
      <c r="AC355" s="30"/>
      <c r="AD355" s="30"/>
      <c r="AE355" s="30"/>
      <c r="AF355" s="30"/>
      <c r="AG355" s="30"/>
      <c r="AH355" s="4">
        <f>SUM(Tabel1[[#This Row],[Bez - Gehandicapten algemeen]:[Bez - Overig gereserveerd]])</f>
        <v>0</v>
      </c>
      <c r="AI355" s="30"/>
      <c r="AJ355" s="35"/>
      <c r="AK355" s="35"/>
      <c r="AL355" s="31"/>
      <c r="AM355" s="22">
        <f>SUM(Tabel1[[#This Row],[Bez - fout, canadees]:[Bez - fout, anders]])</f>
        <v>0</v>
      </c>
      <c r="AN355" s="30"/>
      <c r="AO355" s="30"/>
      <c r="AP355" s="30"/>
      <c r="AQ355" s="30"/>
      <c r="AR355" s="22">
        <f>SUM(Tabel1[[#This Row],[Bez - Obstakel, openbaar]:[Bez - Obstakel, doelgroep]])</f>
        <v>0</v>
      </c>
      <c r="AS355" s="28"/>
      <c r="AT355" s="28"/>
      <c r="AU355" s="1"/>
      <c r="AV355" s="13">
        <f>SUM(Tabel1[[#This Row],[Bez - doelgroep totaal]]+Tabel1[[#This Row],[Bez - Openbaar]]+Tabel1[[#This Row],[Bez - Foutparkeerders]]+Tabel1[[#This Row],[Bez - Obstakels]]+Tabel1[[#This Row],[Bez - Informeel]])</f>
        <v>0</v>
      </c>
      <c r="AW35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5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55"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55"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55"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55"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355" s="4"/>
      <c r="BN355"/>
      <c r="BQ355" s="4"/>
      <c r="BR355" s="11"/>
      <c r="BS355" s="1"/>
      <c r="BU355"/>
      <c r="CF355" s="4"/>
    </row>
    <row r="356" spans="1:84" x14ac:dyDescent="0.25">
      <c r="A356" s="1" t="s">
        <v>244</v>
      </c>
      <c r="B356" s="1" t="s">
        <v>305</v>
      </c>
      <c r="C356" s="1" t="s">
        <v>420</v>
      </c>
      <c r="D356" s="1" t="s">
        <v>355</v>
      </c>
      <c r="E356" s="40">
        <v>45521</v>
      </c>
      <c r="F356" s="37" t="s">
        <v>303</v>
      </c>
      <c r="G356" s="4">
        <v>0</v>
      </c>
      <c r="H356" s="4">
        <v>0</v>
      </c>
      <c r="I356" s="4">
        <v>0</v>
      </c>
      <c r="J356" s="4">
        <v>0</v>
      </c>
      <c r="K356" s="4">
        <v>0</v>
      </c>
      <c r="L356" s="4">
        <v>0</v>
      </c>
      <c r="M356" s="4">
        <v>0</v>
      </c>
      <c r="N356" s="4">
        <v>0</v>
      </c>
      <c r="O356" s="4">
        <v>0</v>
      </c>
      <c r="P356" s="4">
        <v>0</v>
      </c>
      <c r="Q356" s="4">
        <v>0</v>
      </c>
      <c r="R356" s="4">
        <v>0</v>
      </c>
      <c r="S356" s="4">
        <v>0</v>
      </c>
      <c r="T356" s="4">
        <v>0</v>
      </c>
      <c r="U356" s="4">
        <v>0</v>
      </c>
      <c r="V356" s="4">
        <v>0</v>
      </c>
      <c r="W356" s="4">
        <v>0</v>
      </c>
      <c r="X35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56" s="4">
        <f>Tabel1[[#This Row],[Totale openbare capaciteit]]+Tabel1[[#This Row],[Totale doelgroep capaciteit]]+Tabel1[[#This Row],[Cap - Informeel]]</f>
        <v>0</v>
      </c>
      <c r="Z356" s="30"/>
      <c r="AA356" s="30"/>
      <c r="AB356" s="30"/>
      <c r="AC356" s="30"/>
      <c r="AD356" s="30"/>
      <c r="AE356" s="30"/>
      <c r="AF356" s="30"/>
      <c r="AG356" s="30"/>
      <c r="AH356" s="4">
        <f>SUM(Tabel1[[#This Row],[Bez - Gehandicapten algemeen]:[Bez - Overig gereserveerd]])</f>
        <v>0</v>
      </c>
      <c r="AI356" s="30"/>
      <c r="AJ356" s="35"/>
      <c r="AK356" s="35"/>
      <c r="AL356" s="31"/>
      <c r="AM356" s="22">
        <f>SUM(Tabel1[[#This Row],[Bez - fout, canadees]:[Bez - fout, anders]])</f>
        <v>0</v>
      </c>
      <c r="AN356" s="30"/>
      <c r="AO356" s="30"/>
      <c r="AP356" s="30"/>
      <c r="AQ356" s="30"/>
      <c r="AR356" s="22">
        <f>SUM(Tabel1[[#This Row],[Bez - Obstakel, openbaar]:[Bez - Obstakel, doelgroep]])</f>
        <v>0</v>
      </c>
      <c r="AS356" s="28"/>
      <c r="AT356" s="28"/>
      <c r="AU356" s="1"/>
      <c r="AV356" s="13">
        <f>SUM(Tabel1[[#This Row],[Bez - doelgroep totaal]]+Tabel1[[#This Row],[Bez - Openbaar]]+Tabel1[[#This Row],[Bez - Foutparkeerders]]+Tabel1[[#This Row],[Bez - Obstakels]]+Tabel1[[#This Row],[Bez - Informeel]])</f>
        <v>0</v>
      </c>
      <c r="AW35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5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56"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56"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56"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56"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356" s="4"/>
      <c r="BN356"/>
      <c r="BQ356" s="4"/>
      <c r="BR356" s="11"/>
      <c r="BS356" s="1"/>
      <c r="BU356"/>
      <c r="CF356" s="4"/>
    </row>
    <row r="357" spans="1:84" x14ac:dyDescent="0.25">
      <c r="A357" s="1" t="s">
        <v>245</v>
      </c>
      <c r="B357" s="1" t="s">
        <v>305</v>
      </c>
      <c r="C357" s="1" t="s">
        <v>420</v>
      </c>
      <c r="D357" s="1" t="s">
        <v>370</v>
      </c>
      <c r="E357" s="40">
        <v>45518</v>
      </c>
      <c r="F357" s="37" t="s">
        <v>302</v>
      </c>
      <c r="G357" s="4">
        <v>0</v>
      </c>
      <c r="H357" s="4">
        <v>14</v>
      </c>
      <c r="I357" s="4">
        <v>0</v>
      </c>
      <c r="J357" s="4">
        <v>0</v>
      </c>
      <c r="K357" s="4">
        <v>0</v>
      </c>
      <c r="L357" s="4">
        <v>0</v>
      </c>
      <c r="M357" s="4">
        <v>0</v>
      </c>
      <c r="N357" s="4">
        <v>0</v>
      </c>
      <c r="O357" s="4">
        <v>0</v>
      </c>
      <c r="P357" s="4">
        <v>0</v>
      </c>
      <c r="Q357" s="4">
        <v>0</v>
      </c>
      <c r="R357" s="4">
        <v>1</v>
      </c>
      <c r="S357" s="4">
        <v>0</v>
      </c>
      <c r="T357" s="4">
        <v>0</v>
      </c>
      <c r="U357" s="4">
        <v>0</v>
      </c>
      <c r="V357" s="4">
        <v>4</v>
      </c>
      <c r="W357" s="4">
        <v>0</v>
      </c>
      <c r="X35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9</v>
      </c>
      <c r="Y357" s="4">
        <f>Tabel1[[#This Row],[Totale openbare capaciteit]]+Tabel1[[#This Row],[Totale doelgroep capaciteit]]+Tabel1[[#This Row],[Cap - Informeel]]</f>
        <v>14</v>
      </c>
      <c r="Z357" s="30"/>
      <c r="AA357" s="29">
        <v>8</v>
      </c>
      <c r="AB357" s="30"/>
      <c r="AC357" s="30"/>
      <c r="AD357" s="30"/>
      <c r="AE357" s="30"/>
      <c r="AF357" s="30"/>
      <c r="AG357" s="30"/>
      <c r="AH357" s="4">
        <f>SUM(Tabel1[[#This Row],[Bez - Gehandicapten algemeen]:[Bez - Overig gereserveerd]])</f>
        <v>0</v>
      </c>
      <c r="AI357" s="29">
        <v>5</v>
      </c>
      <c r="AJ357" s="35"/>
      <c r="AK357" s="35"/>
      <c r="AL357" s="31"/>
      <c r="AM357" s="22">
        <f>SUM(Tabel1[[#This Row],[Bez - fout, canadees]:[Bez - fout, anders]])</f>
        <v>0</v>
      </c>
      <c r="AN357" s="30"/>
      <c r="AO357" s="30"/>
      <c r="AP357" s="30"/>
      <c r="AQ357" s="30"/>
      <c r="AR357" s="22">
        <f>SUM(Tabel1[[#This Row],[Bez - Obstakel, openbaar]:[Bez - Obstakel, doelgroep]])</f>
        <v>0</v>
      </c>
      <c r="AS357" s="28"/>
      <c r="AT357" s="28"/>
      <c r="AU357" s="1"/>
      <c r="AV357" s="13">
        <f>SUM(Tabel1[[#This Row],[Bez - doelgroep totaal]]+Tabel1[[#This Row],[Bez - Openbaar]]+Tabel1[[#This Row],[Bez - Foutparkeerders]]+Tabel1[[#This Row],[Bez - Obstakels]]+Tabel1[[#This Row],[Bez - Informeel]])</f>
        <v>8</v>
      </c>
      <c r="AW35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57" s="8">
        <f>IF(OR(Tabel1[[#This Row],[Situatie tijdens meetmoment]]="wegwerkzaamheden",Tabel1[[#This Row],[Situatie tijdens meetmoment]]="niet bereikbaar")," ",IFERROR((Tabel1[[#This Row],[Bez - Privaat]])/Tabel1[[#This Row],[Cap - Privaat]],IF( AND((Tabel1[[#This Row],[Bez - Privaat]])&gt;0,Tabel1[[#This Row],[Cap - Privaat]]=0),"  ","   ")))</f>
        <v>0.55555555555555558</v>
      </c>
      <c r="AY357"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57"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57"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57" s="23">
        <f>IF(OR(Tabel1[[#This Row],[Situatie tijdens meetmoment]]="wegwerkzaamheden",Tabel1[[#This Row],[Situatie tijdens meetmoment]]="niet bereikbaar")," ",IFERROR(Tabel1[[#This Row],[Totale bezetting]]/Tabel1[[#This Row],[Totale capaciteit]],IF( AND(Tabel1[[#This Row],[Totale bezetting]]&gt;0,Tabel1[[#This Row],[Totale capaciteit]]=0),"  ","   ")))</f>
        <v>0.5714285714285714</v>
      </c>
      <c r="BC357" s="4"/>
      <c r="BN357"/>
      <c r="BQ357" s="4"/>
      <c r="BR357" s="11"/>
      <c r="BS357" s="1"/>
      <c r="BU357"/>
      <c r="CF357" s="4"/>
    </row>
    <row r="358" spans="1:84" x14ac:dyDescent="0.25">
      <c r="A358" s="1" t="s">
        <v>245</v>
      </c>
      <c r="B358" s="1" t="s">
        <v>305</v>
      </c>
      <c r="C358" s="1" t="s">
        <v>420</v>
      </c>
      <c r="D358" s="1" t="s">
        <v>370</v>
      </c>
      <c r="E358" s="40">
        <v>45521</v>
      </c>
      <c r="F358" s="37" t="s">
        <v>303</v>
      </c>
      <c r="G358" s="4">
        <v>0</v>
      </c>
      <c r="H358" s="4">
        <v>14</v>
      </c>
      <c r="I358" s="4">
        <v>0</v>
      </c>
      <c r="J358" s="4">
        <v>0</v>
      </c>
      <c r="K358" s="4">
        <v>0</v>
      </c>
      <c r="L358" s="4">
        <v>0</v>
      </c>
      <c r="M358" s="4">
        <v>0</v>
      </c>
      <c r="N358" s="4">
        <v>0</v>
      </c>
      <c r="O358" s="4">
        <v>0</v>
      </c>
      <c r="P358" s="4">
        <v>0</v>
      </c>
      <c r="Q358" s="4">
        <v>0</v>
      </c>
      <c r="R358" s="4">
        <v>1</v>
      </c>
      <c r="S358" s="4">
        <v>0</v>
      </c>
      <c r="T358" s="4">
        <v>0</v>
      </c>
      <c r="U358" s="4">
        <v>0</v>
      </c>
      <c r="V358" s="4">
        <v>4</v>
      </c>
      <c r="W358" s="4">
        <v>0</v>
      </c>
      <c r="X35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9</v>
      </c>
      <c r="Y358" s="4">
        <f>Tabel1[[#This Row],[Totale openbare capaciteit]]+Tabel1[[#This Row],[Totale doelgroep capaciteit]]+Tabel1[[#This Row],[Cap - Informeel]]</f>
        <v>14</v>
      </c>
      <c r="Z358" s="29"/>
      <c r="AA358" s="30">
        <v>4</v>
      </c>
      <c r="AB358" s="30"/>
      <c r="AC358" s="30"/>
      <c r="AD358" s="30"/>
      <c r="AE358" s="30"/>
      <c r="AF358" s="30"/>
      <c r="AG358" s="30"/>
      <c r="AH358" s="4">
        <f>SUM(Tabel1[[#This Row],[Bez - Gehandicapten algemeen]:[Bez - Overig gereserveerd]])</f>
        <v>0</v>
      </c>
      <c r="AI358" s="29">
        <v>2</v>
      </c>
      <c r="AJ358" s="34">
        <v>1</v>
      </c>
      <c r="AK358" s="35"/>
      <c r="AL358" s="31"/>
      <c r="AM358" s="22">
        <f>SUM(Tabel1[[#This Row],[Bez - fout, canadees]:[Bez - fout, anders]])</f>
        <v>1</v>
      </c>
      <c r="AN358" s="30"/>
      <c r="AO358" s="30"/>
      <c r="AP358" s="30"/>
      <c r="AQ358" s="30"/>
      <c r="AR358" s="22">
        <f>SUM(Tabel1[[#This Row],[Bez - Obstakel, openbaar]:[Bez - Obstakel, doelgroep]])</f>
        <v>0</v>
      </c>
      <c r="AS358" s="28"/>
      <c r="AT358" s="28"/>
      <c r="AU358" s="1"/>
      <c r="AV358" s="13">
        <f>SUM(Tabel1[[#This Row],[Bez - doelgroep totaal]]+Tabel1[[#This Row],[Bez - Openbaar]]+Tabel1[[#This Row],[Bez - Foutparkeerders]]+Tabel1[[#This Row],[Bez - Obstakels]]+Tabel1[[#This Row],[Bez - Informeel]])</f>
        <v>5</v>
      </c>
      <c r="AW35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58" s="8">
        <f>IF(OR(Tabel1[[#This Row],[Situatie tijdens meetmoment]]="wegwerkzaamheden",Tabel1[[#This Row],[Situatie tijdens meetmoment]]="niet bereikbaar")," ",IFERROR((Tabel1[[#This Row],[Bez - Privaat]])/Tabel1[[#This Row],[Cap - Privaat]],IF( AND((Tabel1[[#This Row],[Bez - Privaat]])&gt;0,Tabel1[[#This Row],[Cap - Privaat]]=0),"  ","   ")))</f>
        <v>0.22222222222222221</v>
      </c>
      <c r="AY358"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58"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58"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58" s="23">
        <f>IF(OR(Tabel1[[#This Row],[Situatie tijdens meetmoment]]="wegwerkzaamheden",Tabel1[[#This Row],[Situatie tijdens meetmoment]]="niet bereikbaar")," ",IFERROR(Tabel1[[#This Row],[Totale bezetting]]/Tabel1[[#This Row],[Totale capaciteit]],IF( AND(Tabel1[[#This Row],[Totale bezetting]]&gt;0,Tabel1[[#This Row],[Totale capaciteit]]=0),"  ","   ")))</f>
        <v>0.35714285714285715</v>
      </c>
      <c r="BC358" s="4"/>
      <c r="BN358"/>
      <c r="BQ358" s="4"/>
      <c r="BR358" s="11"/>
      <c r="BS358" s="1"/>
      <c r="BU358"/>
      <c r="CF358" s="4"/>
    </row>
    <row r="359" spans="1:84" x14ac:dyDescent="0.25">
      <c r="A359" s="1" t="s">
        <v>246</v>
      </c>
      <c r="B359" s="1" t="s">
        <v>305</v>
      </c>
      <c r="C359" s="1" t="s">
        <v>420</v>
      </c>
      <c r="D359" s="1" t="s">
        <v>371</v>
      </c>
      <c r="E359" s="40">
        <v>45518</v>
      </c>
      <c r="F359" s="37" t="s">
        <v>302</v>
      </c>
      <c r="G359" s="4">
        <v>0</v>
      </c>
      <c r="H359" s="4">
        <v>0</v>
      </c>
      <c r="I359" s="4">
        <v>0</v>
      </c>
      <c r="J359" s="4">
        <v>0</v>
      </c>
      <c r="K359" s="4">
        <v>0</v>
      </c>
      <c r="L359" s="4">
        <v>0</v>
      </c>
      <c r="M359" s="4">
        <v>0</v>
      </c>
      <c r="N359" s="4">
        <v>0</v>
      </c>
      <c r="O359" s="4">
        <v>0</v>
      </c>
      <c r="P359" s="4">
        <v>0</v>
      </c>
      <c r="Q359" s="4">
        <v>0</v>
      </c>
      <c r="R359" s="4">
        <v>0</v>
      </c>
      <c r="S359" s="4">
        <v>0</v>
      </c>
      <c r="T359" s="4">
        <v>0</v>
      </c>
      <c r="U359" s="4">
        <v>0</v>
      </c>
      <c r="V359" s="4">
        <v>0</v>
      </c>
      <c r="W359" s="4">
        <v>0</v>
      </c>
      <c r="X35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59" s="4">
        <f>Tabel1[[#This Row],[Totale openbare capaciteit]]+Tabel1[[#This Row],[Totale doelgroep capaciteit]]+Tabel1[[#This Row],[Cap - Informeel]]</f>
        <v>0</v>
      </c>
      <c r="Z359" s="30"/>
      <c r="AA359" s="30"/>
      <c r="AB359" s="30"/>
      <c r="AC359" s="30"/>
      <c r="AD359" s="30"/>
      <c r="AE359" s="30"/>
      <c r="AF359" s="30"/>
      <c r="AG359" s="30"/>
      <c r="AH359" s="4">
        <f>SUM(Tabel1[[#This Row],[Bez - Gehandicapten algemeen]:[Bez - Overig gereserveerd]])</f>
        <v>0</v>
      </c>
      <c r="AI359" s="30"/>
      <c r="AJ359" s="35"/>
      <c r="AK359" s="35"/>
      <c r="AL359" s="31"/>
      <c r="AM359" s="22">
        <f>SUM(Tabel1[[#This Row],[Bez - fout, canadees]:[Bez - fout, anders]])</f>
        <v>0</v>
      </c>
      <c r="AN359" s="30"/>
      <c r="AO359" s="30"/>
      <c r="AP359" s="30"/>
      <c r="AQ359" s="30"/>
      <c r="AR359" s="22">
        <f>SUM(Tabel1[[#This Row],[Bez - Obstakel, openbaar]:[Bez - Obstakel, doelgroep]])</f>
        <v>0</v>
      </c>
      <c r="AS359" s="28"/>
      <c r="AT359" s="28"/>
      <c r="AU359" s="1"/>
      <c r="AV359" s="13">
        <f>SUM(Tabel1[[#This Row],[Bez - doelgroep totaal]]+Tabel1[[#This Row],[Bez - Openbaar]]+Tabel1[[#This Row],[Bez - Foutparkeerders]]+Tabel1[[#This Row],[Bez - Obstakels]]+Tabel1[[#This Row],[Bez - Informeel]])</f>
        <v>0</v>
      </c>
      <c r="AW35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59"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59"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59"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59"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59"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359" s="4"/>
      <c r="BN359"/>
      <c r="BQ359" s="4"/>
      <c r="BR359" s="11"/>
      <c r="BS359" s="1"/>
      <c r="BU359"/>
      <c r="CF359" s="4"/>
    </row>
    <row r="360" spans="1:84" x14ac:dyDescent="0.25">
      <c r="A360" s="1" t="s">
        <v>246</v>
      </c>
      <c r="B360" s="1" t="s">
        <v>305</v>
      </c>
      <c r="C360" s="1" t="s">
        <v>420</v>
      </c>
      <c r="D360" s="1" t="s">
        <v>371</v>
      </c>
      <c r="E360" s="40">
        <v>45521</v>
      </c>
      <c r="F360" s="37" t="s">
        <v>303</v>
      </c>
      <c r="G360" s="4">
        <v>0</v>
      </c>
      <c r="H360" s="4">
        <v>0</v>
      </c>
      <c r="I360" s="4">
        <v>0</v>
      </c>
      <c r="J360" s="4">
        <v>0</v>
      </c>
      <c r="K360" s="4">
        <v>0</v>
      </c>
      <c r="L360" s="4">
        <v>0</v>
      </c>
      <c r="M360" s="4">
        <v>0</v>
      </c>
      <c r="N360" s="4">
        <v>0</v>
      </c>
      <c r="O360" s="4">
        <v>0</v>
      </c>
      <c r="P360" s="4">
        <v>0</v>
      </c>
      <c r="Q360" s="4">
        <v>0</v>
      </c>
      <c r="R360" s="4">
        <v>0</v>
      </c>
      <c r="S360" s="4">
        <v>0</v>
      </c>
      <c r="T360" s="4">
        <v>0</v>
      </c>
      <c r="U360" s="4">
        <v>0</v>
      </c>
      <c r="V360" s="4">
        <v>0</v>
      </c>
      <c r="W360" s="4">
        <v>0</v>
      </c>
      <c r="X36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60" s="4">
        <f>Tabel1[[#This Row],[Totale openbare capaciteit]]+Tabel1[[#This Row],[Totale doelgroep capaciteit]]+Tabel1[[#This Row],[Cap - Informeel]]</f>
        <v>0</v>
      </c>
      <c r="Z360" s="30"/>
      <c r="AA360" s="30"/>
      <c r="AB360" s="30"/>
      <c r="AC360" s="30"/>
      <c r="AD360" s="30"/>
      <c r="AE360" s="30"/>
      <c r="AF360" s="30"/>
      <c r="AG360" s="30"/>
      <c r="AH360" s="4">
        <f>SUM(Tabel1[[#This Row],[Bez - Gehandicapten algemeen]:[Bez - Overig gereserveerd]])</f>
        <v>0</v>
      </c>
      <c r="AI360" s="30"/>
      <c r="AJ360" s="35"/>
      <c r="AK360" s="35"/>
      <c r="AL360" s="31"/>
      <c r="AM360" s="22">
        <f>SUM(Tabel1[[#This Row],[Bez - fout, canadees]:[Bez - fout, anders]])</f>
        <v>0</v>
      </c>
      <c r="AN360" s="30"/>
      <c r="AO360" s="30"/>
      <c r="AP360" s="30"/>
      <c r="AQ360" s="30"/>
      <c r="AR360" s="22">
        <f>SUM(Tabel1[[#This Row],[Bez - Obstakel, openbaar]:[Bez - Obstakel, doelgroep]])</f>
        <v>0</v>
      </c>
      <c r="AS360" s="28"/>
      <c r="AT360" s="28"/>
      <c r="AU360" s="1"/>
      <c r="AV360" s="13">
        <f>SUM(Tabel1[[#This Row],[Bez - doelgroep totaal]]+Tabel1[[#This Row],[Bez - Openbaar]]+Tabel1[[#This Row],[Bez - Foutparkeerders]]+Tabel1[[#This Row],[Bez - Obstakels]]+Tabel1[[#This Row],[Bez - Informeel]])</f>
        <v>0</v>
      </c>
      <c r="AW36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60"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60"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60"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60"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60"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360" s="4"/>
      <c r="BN360"/>
      <c r="BQ360" s="4"/>
      <c r="BR360" s="11"/>
      <c r="BS360" s="1"/>
      <c r="BU360"/>
      <c r="CF360" s="4"/>
    </row>
    <row r="361" spans="1:84" x14ac:dyDescent="0.25">
      <c r="A361" s="1" t="s">
        <v>247</v>
      </c>
      <c r="B361" s="1" t="s">
        <v>305</v>
      </c>
      <c r="C361" s="1" t="s">
        <v>420</v>
      </c>
      <c r="D361" s="1" t="s">
        <v>366</v>
      </c>
      <c r="E361" s="40">
        <v>45518</v>
      </c>
      <c r="F361" s="37" t="s">
        <v>302</v>
      </c>
      <c r="G361" s="4">
        <v>12</v>
      </c>
      <c r="H361" s="4">
        <v>12</v>
      </c>
      <c r="I361" s="4">
        <v>0</v>
      </c>
      <c r="J361" s="4">
        <v>0</v>
      </c>
      <c r="K361" s="4">
        <v>0</v>
      </c>
      <c r="L361" s="4">
        <v>0</v>
      </c>
      <c r="M361" s="4">
        <v>0</v>
      </c>
      <c r="N361" s="4">
        <v>0</v>
      </c>
      <c r="O361" s="4">
        <v>0</v>
      </c>
      <c r="P361" s="4">
        <v>0</v>
      </c>
      <c r="Q361" s="4">
        <v>1</v>
      </c>
      <c r="R361" s="4">
        <v>2</v>
      </c>
      <c r="S361" s="4">
        <v>0</v>
      </c>
      <c r="T361" s="4">
        <v>1</v>
      </c>
      <c r="U361" s="4">
        <v>0</v>
      </c>
      <c r="V361" s="4">
        <v>0</v>
      </c>
      <c r="W361" s="4">
        <v>1</v>
      </c>
      <c r="X36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10</v>
      </c>
      <c r="Y361" s="4">
        <f>Tabel1[[#This Row],[Totale openbare capaciteit]]+Tabel1[[#This Row],[Totale doelgroep capaciteit]]+Tabel1[[#This Row],[Cap - Informeel]]</f>
        <v>24</v>
      </c>
      <c r="Z361" s="29">
        <v>10</v>
      </c>
      <c r="AA361" s="29">
        <v>4</v>
      </c>
      <c r="AB361" s="30"/>
      <c r="AC361" s="30"/>
      <c r="AD361" s="30"/>
      <c r="AE361" s="30"/>
      <c r="AF361" s="30"/>
      <c r="AG361" s="30"/>
      <c r="AH361" s="4">
        <f>SUM(Tabel1[[#This Row],[Bez - Gehandicapten algemeen]:[Bez - Overig gereserveerd]])</f>
        <v>0</v>
      </c>
      <c r="AI361" s="29">
        <v>5</v>
      </c>
      <c r="AJ361" s="35"/>
      <c r="AK361" s="35"/>
      <c r="AL361" s="31"/>
      <c r="AM361" s="22">
        <f>SUM(Tabel1[[#This Row],[Bez - fout, canadees]:[Bez - fout, anders]])</f>
        <v>0</v>
      </c>
      <c r="AN361" s="30"/>
      <c r="AO361" s="30"/>
      <c r="AP361" s="30"/>
      <c r="AQ361" s="30"/>
      <c r="AR361" s="22">
        <f>SUM(Tabel1[[#This Row],[Bez - Obstakel, openbaar]:[Bez - Obstakel, doelgroep]])</f>
        <v>0</v>
      </c>
      <c r="AS361" s="28"/>
      <c r="AT361" s="28"/>
      <c r="AU361" s="1"/>
      <c r="AV361" s="13">
        <f>SUM(Tabel1[[#This Row],[Bez - doelgroep totaal]]+Tabel1[[#This Row],[Bez - Openbaar]]+Tabel1[[#This Row],[Bez - Foutparkeerders]]+Tabel1[[#This Row],[Bez - Obstakels]]+Tabel1[[#This Row],[Bez - Informeel]])</f>
        <v>14</v>
      </c>
      <c r="AW36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61" s="8">
        <f>IF(OR(Tabel1[[#This Row],[Situatie tijdens meetmoment]]="wegwerkzaamheden",Tabel1[[#This Row],[Situatie tijdens meetmoment]]="niet bereikbaar")," ",IFERROR((Tabel1[[#This Row],[Bez - Privaat]])/Tabel1[[#This Row],[Cap - Privaat]],IF( AND((Tabel1[[#This Row],[Bez - Privaat]])&gt;0,Tabel1[[#This Row],[Cap - Privaat]]=0),"  ","   ")))</f>
        <v>0.5</v>
      </c>
      <c r="AY36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0.83333333333333337</v>
      </c>
      <c r="AZ36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1.1666666666666667</v>
      </c>
      <c r="BA36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1.1666666666666667</v>
      </c>
      <c r="BB361" s="23">
        <f>IF(OR(Tabel1[[#This Row],[Situatie tijdens meetmoment]]="wegwerkzaamheden",Tabel1[[#This Row],[Situatie tijdens meetmoment]]="niet bereikbaar")," ",IFERROR(Tabel1[[#This Row],[Totale bezetting]]/Tabel1[[#This Row],[Totale capaciteit]],IF( AND(Tabel1[[#This Row],[Totale bezetting]]&gt;0,Tabel1[[#This Row],[Totale capaciteit]]=0),"  ","   ")))</f>
        <v>0.58333333333333337</v>
      </c>
      <c r="BC361" s="4"/>
      <c r="BN361"/>
      <c r="BQ361" s="4"/>
      <c r="BR361" s="11"/>
      <c r="BS361" s="1"/>
      <c r="BU361"/>
      <c r="CF361" s="4"/>
    </row>
    <row r="362" spans="1:84" x14ac:dyDescent="0.25">
      <c r="A362" s="1" t="s">
        <v>247</v>
      </c>
      <c r="B362" s="1" t="s">
        <v>305</v>
      </c>
      <c r="C362" s="1" t="s">
        <v>420</v>
      </c>
      <c r="D362" s="1" t="s">
        <v>366</v>
      </c>
      <c r="E362" s="40">
        <v>45521</v>
      </c>
      <c r="F362" s="37" t="s">
        <v>303</v>
      </c>
      <c r="G362" s="4">
        <v>12</v>
      </c>
      <c r="H362" s="4">
        <v>12</v>
      </c>
      <c r="I362" s="4">
        <v>0</v>
      </c>
      <c r="J362" s="4">
        <v>0</v>
      </c>
      <c r="K362" s="4">
        <v>0</v>
      </c>
      <c r="L362" s="4">
        <v>0</v>
      </c>
      <c r="M362" s="4">
        <v>0</v>
      </c>
      <c r="N362" s="4">
        <v>0</v>
      </c>
      <c r="O362" s="4">
        <v>0</v>
      </c>
      <c r="P362" s="4">
        <v>0</v>
      </c>
      <c r="Q362" s="4">
        <v>1</v>
      </c>
      <c r="R362" s="4">
        <v>2</v>
      </c>
      <c r="S362" s="4">
        <v>0</v>
      </c>
      <c r="T362" s="4">
        <v>1</v>
      </c>
      <c r="U362" s="4">
        <v>0</v>
      </c>
      <c r="V362" s="4">
        <v>0</v>
      </c>
      <c r="W362" s="4">
        <v>1</v>
      </c>
      <c r="X36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10</v>
      </c>
      <c r="Y362" s="4">
        <f>Tabel1[[#This Row],[Totale openbare capaciteit]]+Tabel1[[#This Row],[Totale doelgroep capaciteit]]+Tabel1[[#This Row],[Cap - Informeel]]</f>
        <v>24</v>
      </c>
      <c r="Z362" s="29">
        <v>12</v>
      </c>
      <c r="AA362" s="30">
        <v>3</v>
      </c>
      <c r="AB362" s="30"/>
      <c r="AC362" s="30"/>
      <c r="AD362" s="30"/>
      <c r="AE362" s="30"/>
      <c r="AF362" s="30"/>
      <c r="AG362" s="30"/>
      <c r="AH362" s="4">
        <f>SUM(Tabel1[[#This Row],[Bez - Gehandicapten algemeen]:[Bez - Overig gereserveerd]])</f>
        <v>0</v>
      </c>
      <c r="AI362" s="29">
        <v>4</v>
      </c>
      <c r="AJ362" s="35"/>
      <c r="AK362" s="35"/>
      <c r="AL362" s="31"/>
      <c r="AM362" s="22">
        <f>SUM(Tabel1[[#This Row],[Bez - fout, canadees]:[Bez - fout, anders]])</f>
        <v>0</v>
      </c>
      <c r="AN362" s="30"/>
      <c r="AO362" s="30"/>
      <c r="AP362" s="30"/>
      <c r="AQ362" s="30"/>
      <c r="AR362" s="22">
        <f>SUM(Tabel1[[#This Row],[Bez - Obstakel, openbaar]:[Bez - Obstakel, doelgroep]])</f>
        <v>0</v>
      </c>
      <c r="AS362" s="28"/>
      <c r="AT362" s="28"/>
      <c r="AU362" s="1"/>
      <c r="AV362" s="13">
        <f>SUM(Tabel1[[#This Row],[Bez - doelgroep totaal]]+Tabel1[[#This Row],[Bez - Openbaar]]+Tabel1[[#This Row],[Bez - Foutparkeerders]]+Tabel1[[#This Row],[Bez - Obstakels]]+Tabel1[[#This Row],[Bez - Informeel]])</f>
        <v>15</v>
      </c>
      <c r="AW36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62" s="8">
        <f>IF(OR(Tabel1[[#This Row],[Situatie tijdens meetmoment]]="wegwerkzaamheden",Tabel1[[#This Row],[Situatie tijdens meetmoment]]="niet bereikbaar")," ",IFERROR((Tabel1[[#This Row],[Bez - Privaat]])/Tabel1[[#This Row],[Cap - Privaat]],IF( AND((Tabel1[[#This Row],[Bez - Privaat]])&gt;0,Tabel1[[#This Row],[Cap - Privaat]]=0),"  ","   ")))</f>
        <v>0.4</v>
      </c>
      <c r="AY36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36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1.25</v>
      </c>
      <c r="BA36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1.25</v>
      </c>
      <c r="BB362" s="23">
        <f>IF(OR(Tabel1[[#This Row],[Situatie tijdens meetmoment]]="wegwerkzaamheden",Tabel1[[#This Row],[Situatie tijdens meetmoment]]="niet bereikbaar")," ",IFERROR(Tabel1[[#This Row],[Totale bezetting]]/Tabel1[[#This Row],[Totale capaciteit]],IF( AND(Tabel1[[#This Row],[Totale bezetting]]&gt;0,Tabel1[[#This Row],[Totale capaciteit]]=0),"  ","   ")))</f>
        <v>0.625</v>
      </c>
      <c r="BC362" s="4"/>
      <c r="BN362"/>
      <c r="BQ362" s="4"/>
      <c r="BR362" s="11"/>
      <c r="BS362" s="1"/>
      <c r="BU362"/>
      <c r="CF362" s="4"/>
    </row>
    <row r="363" spans="1:84" x14ac:dyDescent="0.25">
      <c r="A363" s="1" t="s">
        <v>248</v>
      </c>
      <c r="B363" s="1" t="s">
        <v>305</v>
      </c>
      <c r="C363" s="1" t="s">
        <v>420</v>
      </c>
      <c r="D363" s="1" t="s">
        <v>369</v>
      </c>
      <c r="E363" s="40">
        <v>45518</v>
      </c>
      <c r="F363" s="37" t="s">
        <v>302</v>
      </c>
      <c r="G363" s="4">
        <v>24</v>
      </c>
      <c r="H363" s="4">
        <v>0</v>
      </c>
      <c r="I363" s="4">
        <v>0</v>
      </c>
      <c r="J363" s="4">
        <v>0</v>
      </c>
      <c r="K363" s="4">
        <v>0</v>
      </c>
      <c r="L363" s="4">
        <v>0</v>
      </c>
      <c r="M363" s="4">
        <v>0</v>
      </c>
      <c r="N363" s="4">
        <v>0</v>
      </c>
      <c r="O363" s="4">
        <v>0</v>
      </c>
      <c r="P363" s="4">
        <v>0</v>
      </c>
      <c r="Q363" s="4">
        <v>0</v>
      </c>
      <c r="R363" s="4">
        <v>3</v>
      </c>
      <c r="S363" s="4">
        <v>0</v>
      </c>
      <c r="T363" s="4">
        <v>0</v>
      </c>
      <c r="U363" s="4">
        <v>0</v>
      </c>
      <c r="V363" s="4">
        <v>0</v>
      </c>
      <c r="W363" s="4">
        <v>0</v>
      </c>
      <c r="X36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3</v>
      </c>
      <c r="Y363" s="4">
        <f>Tabel1[[#This Row],[Totale openbare capaciteit]]+Tabel1[[#This Row],[Totale doelgroep capaciteit]]+Tabel1[[#This Row],[Cap - Informeel]]</f>
        <v>24</v>
      </c>
      <c r="Z363" s="29">
        <v>23</v>
      </c>
      <c r="AA363" s="30"/>
      <c r="AB363" s="30"/>
      <c r="AC363" s="30"/>
      <c r="AD363" s="30"/>
      <c r="AE363" s="30"/>
      <c r="AF363" s="30"/>
      <c r="AG363" s="30"/>
      <c r="AH363" s="4">
        <f>SUM(Tabel1[[#This Row],[Bez - Gehandicapten algemeen]:[Bez - Overig gereserveerd]])</f>
        <v>0</v>
      </c>
      <c r="AI363" s="29">
        <v>3</v>
      </c>
      <c r="AJ363" s="35"/>
      <c r="AK363" s="34">
        <v>2</v>
      </c>
      <c r="AL363" s="31" t="s">
        <v>390</v>
      </c>
      <c r="AM363" s="22">
        <f>SUM(Tabel1[[#This Row],[Bez - fout, canadees]:[Bez - fout, anders]])</f>
        <v>2</v>
      </c>
      <c r="AN363" s="30"/>
      <c r="AO363" s="30"/>
      <c r="AP363" s="30"/>
      <c r="AQ363" s="30"/>
      <c r="AR363" s="22">
        <f>SUM(Tabel1[[#This Row],[Bez - Obstakel, openbaar]:[Bez - Obstakel, doelgroep]])</f>
        <v>0</v>
      </c>
      <c r="AS363" s="28"/>
      <c r="AT363" s="28"/>
      <c r="AU363" s="1" t="s">
        <v>401</v>
      </c>
      <c r="AV363" s="13">
        <f>SUM(Tabel1[[#This Row],[Bez - doelgroep totaal]]+Tabel1[[#This Row],[Bez - Openbaar]]+Tabel1[[#This Row],[Bez - Foutparkeerders]]+Tabel1[[#This Row],[Bez - Obstakels]]+Tabel1[[#This Row],[Bez - Informeel]])</f>
        <v>25</v>
      </c>
      <c r="AW36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63" s="8">
        <f>IF(OR(Tabel1[[#This Row],[Situatie tijdens meetmoment]]="wegwerkzaamheden",Tabel1[[#This Row],[Situatie tijdens meetmoment]]="niet bereikbaar")," ",IFERROR((Tabel1[[#This Row],[Bez - Privaat]])/Tabel1[[#This Row],[Cap - Privaat]],IF( AND((Tabel1[[#This Row],[Bez - Privaat]])&gt;0,Tabel1[[#This Row],[Cap - Privaat]]=0),"  ","   ")))</f>
        <v>1</v>
      </c>
      <c r="AY36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0.95833333333333337</v>
      </c>
      <c r="AZ36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1.0416666666666667</v>
      </c>
      <c r="BA36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1.0416666666666667</v>
      </c>
      <c r="BB363" s="23">
        <f>IF(OR(Tabel1[[#This Row],[Situatie tijdens meetmoment]]="wegwerkzaamheden",Tabel1[[#This Row],[Situatie tijdens meetmoment]]="niet bereikbaar")," ",IFERROR(Tabel1[[#This Row],[Totale bezetting]]/Tabel1[[#This Row],[Totale capaciteit]],IF( AND(Tabel1[[#This Row],[Totale bezetting]]&gt;0,Tabel1[[#This Row],[Totale capaciteit]]=0),"  ","   ")))</f>
        <v>1.0416666666666667</v>
      </c>
      <c r="BC363" s="4"/>
      <c r="BN363"/>
      <c r="BQ363" s="4"/>
      <c r="BR363" s="11"/>
      <c r="BS363" s="1"/>
      <c r="BU363"/>
      <c r="CF363" s="4"/>
    </row>
    <row r="364" spans="1:84" x14ac:dyDescent="0.25">
      <c r="A364" s="1" t="s">
        <v>248</v>
      </c>
      <c r="B364" s="1" t="s">
        <v>305</v>
      </c>
      <c r="C364" s="1" t="s">
        <v>420</v>
      </c>
      <c r="D364" s="1" t="s">
        <v>369</v>
      </c>
      <c r="E364" s="40">
        <v>45521</v>
      </c>
      <c r="F364" s="37" t="s">
        <v>303</v>
      </c>
      <c r="G364" s="4">
        <v>24</v>
      </c>
      <c r="H364" s="4">
        <v>0</v>
      </c>
      <c r="I364" s="4">
        <v>0</v>
      </c>
      <c r="J364" s="4">
        <v>0</v>
      </c>
      <c r="K364" s="4">
        <v>0</v>
      </c>
      <c r="L364" s="4">
        <v>0</v>
      </c>
      <c r="M364" s="4">
        <v>0</v>
      </c>
      <c r="N364" s="4">
        <v>0</v>
      </c>
      <c r="O364" s="4">
        <v>0</v>
      </c>
      <c r="P364" s="4">
        <v>0</v>
      </c>
      <c r="Q364" s="4">
        <v>0</v>
      </c>
      <c r="R364" s="4">
        <v>3</v>
      </c>
      <c r="S364" s="4">
        <v>0</v>
      </c>
      <c r="T364" s="4">
        <v>0</v>
      </c>
      <c r="U364" s="4">
        <v>0</v>
      </c>
      <c r="V364" s="4">
        <v>0</v>
      </c>
      <c r="W364" s="4">
        <v>0</v>
      </c>
      <c r="X36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3</v>
      </c>
      <c r="Y364" s="4">
        <f>Tabel1[[#This Row],[Totale openbare capaciteit]]+Tabel1[[#This Row],[Totale doelgroep capaciteit]]+Tabel1[[#This Row],[Cap - Informeel]]</f>
        <v>24</v>
      </c>
      <c r="Z364" s="29">
        <v>18</v>
      </c>
      <c r="AA364" s="30"/>
      <c r="AB364" s="30"/>
      <c r="AC364" s="30"/>
      <c r="AD364" s="30"/>
      <c r="AE364" s="30"/>
      <c r="AF364" s="30"/>
      <c r="AG364" s="30"/>
      <c r="AH364" s="4">
        <f>SUM(Tabel1[[#This Row],[Bez - Gehandicapten algemeen]:[Bez - Overig gereserveerd]])</f>
        <v>0</v>
      </c>
      <c r="AI364" s="29">
        <v>3</v>
      </c>
      <c r="AJ364" s="35"/>
      <c r="AK364" s="34">
        <v>2</v>
      </c>
      <c r="AL364" s="31" t="s">
        <v>393</v>
      </c>
      <c r="AM364" s="22">
        <f>SUM(Tabel1[[#This Row],[Bez - fout, canadees]:[Bez - fout, anders]])</f>
        <v>2</v>
      </c>
      <c r="AN364" s="30"/>
      <c r="AO364" s="30"/>
      <c r="AP364" s="30"/>
      <c r="AQ364" s="30"/>
      <c r="AR364" s="22">
        <f>SUM(Tabel1[[#This Row],[Bez - Obstakel, openbaar]:[Bez - Obstakel, doelgroep]])</f>
        <v>0</v>
      </c>
      <c r="AS364" s="28"/>
      <c r="AT364" s="28"/>
      <c r="AU364" s="1"/>
      <c r="AV364" s="13">
        <f>SUM(Tabel1[[#This Row],[Bez - doelgroep totaal]]+Tabel1[[#This Row],[Bez - Openbaar]]+Tabel1[[#This Row],[Bez - Foutparkeerders]]+Tabel1[[#This Row],[Bez - Obstakels]]+Tabel1[[#This Row],[Bez - Informeel]])</f>
        <v>20</v>
      </c>
      <c r="AW36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64" s="8">
        <f>IF(OR(Tabel1[[#This Row],[Situatie tijdens meetmoment]]="wegwerkzaamheden",Tabel1[[#This Row],[Situatie tijdens meetmoment]]="niet bereikbaar")," ",IFERROR((Tabel1[[#This Row],[Bez - Privaat]])/Tabel1[[#This Row],[Cap - Privaat]],IF( AND((Tabel1[[#This Row],[Bez - Privaat]])&gt;0,Tabel1[[#This Row],[Cap - Privaat]]=0),"  ","   ")))</f>
        <v>1</v>
      </c>
      <c r="AY36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0.75</v>
      </c>
      <c r="AZ36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0.83333333333333337</v>
      </c>
      <c r="BA36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0.83333333333333337</v>
      </c>
      <c r="BB364" s="23">
        <f>IF(OR(Tabel1[[#This Row],[Situatie tijdens meetmoment]]="wegwerkzaamheden",Tabel1[[#This Row],[Situatie tijdens meetmoment]]="niet bereikbaar")," ",IFERROR(Tabel1[[#This Row],[Totale bezetting]]/Tabel1[[#This Row],[Totale capaciteit]],IF( AND(Tabel1[[#This Row],[Totale bezetting]]&gt;0,Tabel1[[#This Row],[Totale capaciteit]]=0),"  ","   ")))</f>
        <v>0.83333333333333337</v>
      </c>
      <c r="BC364" s="4"/>
      <c r="BN364"/>
      <c r="BQ364" s="4"/>
      <c r="BR364" s="11"/>
      <c r="BS364" s="1"/>
      <c r="BU364"/>
      <c r="CF364" s="4"/>
    </row>
    <row r="365" spans="1:84" x14ac:dyDescent="0.25">
      <c r="A365" s="1" t="s">
        <v>249</v>
      </c>
      <c r="B365" s="1" t="s">
        <v>305</v>
      </c>
      <c r="C365" s="1" t="s">
        <v>420</v>
      </c>
      <c r="D365" s="1" t="s">
        <v>365</v>
      </c>
      <c r="E365" s="40">
        <v>45518</v>
      </c>
      <c r="F365" s="37" t="s">
        <v>302</v>
      </c>
      <c r="G365" s="4">
        <v>0</v>
      </c>
      <c r="H365" s="4">
        <v>14</v>
      </c>
      <c r="I365" s="4">
        <v>0</v>
      </c>
      <c r="J365" s="4">
        <v>0</v>
      </c>
      <c r="K365" s="4">
        <v>0</v>
      </c>
      <c r="L365" s="4">
        <v>0</v>
      </c>
      <c r="M365" s="4">
        <v>0</v>
      </c>
      <c r="N365" s="4">
        <v>0</v>
      </c>
      <c r="O365" s="4">
        <v>0</v>
      </c>
      <c r="P365" s="4">
        <v>0</v>
      </c>
      <c r="Q365" s="4">
        <v>0</v>
      </c>
      <c r="R365" s="4">
        <v>4</v>
      </c>
      <c r="S365" s="4">
        <v>1</v>
      </c>
      <c r="T365" s="4">
        <v>0</v>
      </c>
      <c r="U365" s="4">
        <v>0</v>
      </c>
      <c r="V365" s="4">
        <v>2</v>
      </c>
      <c r="W365" s="4">
        <v>0</v>
      </c>
      <c r="X36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10</v>
      </c>
      <c r="Y365" s="4">
        <f>Tabel1[[#This Row],[Totale openbare capaciteit]]+Tabel1[[#This Row],[Totale doelgroep capaciteit]]+Tabel1[[#This Row],[Cap - Informeel]]</f>
        <v>14</v>
      </c>
      <c r="Z365" s="30"/>
      <c r="AA365" s="29">
        <v>14</v>
      </c>
      <c r="AB365" s="30"/>
      <c r="AC365" s="30"/>
      <c r="AD365" s="30"/>
      <c r="AE365" s="30"/>
      <c r="AF365" s="30"/>
      <c r="AG365" s="30"/>
      <c r="AH365" s="4">
        <f>SUM(Tabel1[[#This Row],[Bez - Gehandicapten algemeen]:[Bez - Overig gereserveerd]])</f>
        <v>0</v>
      </c>
      <c r="AI365" s="29">
        <v>5</v>
      </c>
      <c r="AJ365" s="35"/>
      <c r="AK365" s="35"/>
      <c r="AL365" s="31"/>
      <c r="AM365" s="22">
        <f>SUM(Tabel1[[#This Row],[Bez - fout, canadees]:[Bez - fout, anders]])</f>
        <v>0</v>
      </c>
      <c r="AN365" s="30"/>
      <c r="AO365" s="30"/>
      <c r="AP365" s="30"/>
      <c r="AQ365" s="30"/>
      <c r="AR365" s="22">
        <f>SUM(Tabel1[[#This Row],[Bez - Obstakel, openbaar]:[Bez - Obstakel, doelgroep]])</f>
        <v>0</v>
      </c>
      <c r="AS365" s="28"/>
      <c r="AT365" s="28"/>
      <c r="AU365" s="1"/>
      <c r="AV365" s="13">
        <f>SUM(Tabel1[[#This Row],[Bez - doelgroep totaal]]+Tabel1[[#This Row],[Bez - Openbaar]]+Tabel1[[#This Row],[Bez - Foutparkeerders]]+Tabel1[[#This Row],[Bez - Obstakels]]+Tabel1[[#This Row],[Bez - Informeel]])</f>
        <v>14</v>
      </c>
      <c r="AW36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65" s="8">
        <f>IF(OR(Tabel1[[#This Row],[Situatie tijdens meetmoment]]="wegwerkzaamheden",Tabel1[[#This Row],[Situatie tijdens meetmoment]]="niet bereikbaar")," ",IFERROR((Tabel1[[#This Row],[Bez - Privaat]])/Tabel1[[#This Row],[Cap - Privaat]],IF( AND((Tabel1[[#This Row],[Bez - Privaat]])&gt;0,Tabel1[[#This Row],[Cap - Privaat]]=0),"  ","   ")))</f>
        <v>0.5</v>
      </c>
      <c r="AY365"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65"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65"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65" s="23">
        <f>IF(OR(Tabel1[[#This Row],[Situatie tijdens meetmoment]]="wegwerkzaamheden",Tabel1[[#This Row],[Situatie tijdens meetmoment]]="niet bereikbaar")," ",IFERROR(Tabel1[[#This Row],[Totale bezetting]]/Tabel1[[#This Row],[Totale capaciteit]],IF( AND(Tabel1[[#This Row],[Totale bezetting]]&gt;0,Tabel1[[#This Row],[Totale capaciteit]]=0),"  ","   ")))</f>
        <v>1</v>
      </c>
      <c r="BC365" s="4"/>
      <c r="BN365"/>
      <c r="BQ365" s="4"/>
      <c r="BR365" s="11"/>
      <c r="BS365" s="1"/>
      <c r="BU365"/>
      <c r="CF365" s="4"/>
    </row>
    <row r="366" spans="1:84" x14ac:dyDescent="0.25">
      <c r="A366" s="1" t="s">
        <v>249</v>
      </c>
      <c r="B366" s="1" t="s">
        <v>305</v>
      </c>
      <c r="C366" s="1" t="s">
        <v>420</v>
      </c>
      <c r="D366" s="1" t="s">
        <v>365</v>
      </c>
      <c r="E366" s="40">
        <v>45521</v>
      </c>
      <c r="F366" s="37" t="s">
        <v>303</v>
      </c>
      <c r="G366" s="4">
        <v>0</v>
      </c>
      <c r="H366" s="4">
        <v>14</v>
      </c>
      <c r="I366" s="4">
        <v>0</v>
      </c>
      <c r="J366" s="4">
        <v>0</v>
      </c>
      <c r="K366" s="4">
        <v>0</v>
      </c>
      <c r="L366" s="4">
        <v>0</v>
      </c>
      <c r="M366" s="4">
        <v>0</v>
      </c>
      <c r="N366" s="4">
        <v>0</v>
      </c>
      <c r="O366" s="4">
        <v>0</v>
      </c>
      <c r="P366" s="4">
        <v>0</v>
      </c>
      <c r="Q366" s="4">
        <v>0</v>
      </c>
      <c r="R366" s="4">
        <v>4</v>
      </c>
      <c r="S366" s="4">
        <v>1</v>
      </c>
      <c r="T366" s="4">
        <v>0</v>
      </c>
      <c r="U366" s="4">
        <v>0</v>
      </c>
      <c r="V366" s="4">
        <v>2</v>
      </c>
      <c r="W366" s="4">
        <v>0</v>
      </c>
      <c r="X36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10</v>
      </c>
      <c r="Y366" s="4">
        <f>Tabel1[[#This Row],[Totale openbare capaciteit]]+Tabel1[[#This Row],[Totale doelgroep capaciteit]]+Tabel1[[#This Row],[Cap - Informeel]]</f>
        <v>14</v>
      </c>
      <c r="Z366" s="29"/>
      <c r="AA366" s="30">
        <v>10</v>
      </c>
      <c r="AB366" s="30"/>
      <c r="AC366" s="30"/>
      <c r="AD366" s="30"/>
      <c r="AE366" s="30"/>
      <c r="AF366" s="30"/>
      <c r="AG366" s="30"/>
      <c r="AH366" s="4">
        <f>SUM(Tabel1[[#This Row],[Bez - Gehandicapten algemeen]:[Bez - Overig gereserveerd]])</f>
        <v>0</v>
      </c>
      <c r="AI366" s="29">
        <v>4</v>
      </c>
      <c r="AJ366" s="35"/>
      <c r="AK366" s="35"/>
      <c r="AL366" s="31"/>
      <c r="AM366" s="22">
        <f>SUM(Tabel1[[#This Row],[Bez - fout, canadees]:[Bez - fout, anders]])</f>
        <v>0</v>
      </c>
      <c r="AN366" s="30"/>
      <c r="AO366" s="30"/>
      <c r="AP366" s="30"/>
      <c r="AQ366" s="30"/>
      <c r="AR366" s="22">
        <f>SUM(Tabel1[[#This Row],[Bez - Obstakel, openbaar]:[Bez - Obstakel, doelgroep]])</f>
        <v>0</v>
      </c>
      <c r="AS366" s="28"/>
      <c r="AT366" s="28"/>
      <c r="AU366" s="1"/>
      <c r="AV366" s="13">
        <f>SUM(Tabel1[[#This Row],[Bez - doelgroep totaal]]+Tabel1[[#This Row],[Bez - Openbaar]]+Tabel1[[#This Row],[Bez - Foutparkeerders]]+Tabel1[[#This Row],[Bez - Obstakels]]+Tabel1[[#This Row],[Bez - Informeel]])</f>
        <v>10</v>
      </c>
      <c r="AW36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66" s="8">
        <f>IF(OR(Tabel1[[#This Row],[Situatie tijdens meetmoment]]="wegwerkzaamheden",Tabel1[[#This Row],[Situatie tijdens meetmoment]]="niet bereikbaar")," ",IFERROR((Tabel1[[#This Row],[Bez - Privaat]])/Tabel1[[#This Row],[Cap - Privaat]],IF( AND((Tabel1[[#This Row],[Bez - Privaat]])&gt;0,Tabel1[[#This Row],[Cap - Privaat]]=0),"  ","   ")))</f>
        <v>0.4</v>
      </c>
      <c r="AY366"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66"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66"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66" s="23">
        <f>IF(OR(Tabel1[[#This Row],[Situatie tijdens meetmoment]]="wegwerkzaamheden",Tabel1[[#This Row],[Situatie tijdens meetmoment]]="niet bereikbaar")," ",IFERROR(Tabel1[[#This Row],[Totale bezetting]]/Tabel1[[#This Row],[Totale capaciteit]],IF( AND(Tabel1[[#This Row],[Totale bezetting]]&gt;0,Tabel1[[#This Row],[Totale capaciteit]]=0),"  ","   ")))</f>
        <v>0.7142857142857143</v>
      </c>
      <c r="BC366" s="4"/>
      <c r="BN366"/>
      <c r="BQ366" s="4"/>
      <c r="BR366" s="11"/>
      <c r="BS366" s="1"/>
      <c r="BU366"/>
      <c r="CF366" s="4"/>
    </row>
    <row r="367" spans="1:84" x14ac:dyDescent="0.25">
      <c r="A367" s="1" t="s">
        <v>250</v>
      </c>
      <c r="B367" s="1" t="s">
        <v>305</v>
      </c>
      <c r="C367" s="1" t="s">
        <v>420</v>
      </c>
      <c r="D367" s="1" t="s">
        <v>366</v>
      </c>
      <c r="E367" s="40">
        <v>45518</v>
      </c>
      <c r="F367" s="37" t="s">
        <v>302</v>
      </c>
      <c r="G367" s="4">
        <v>0</v>
      </c>
      <c r="H367" s="4">
        <v>7</v>
      </c>
      <c r="I367" s="4">
        <v>0</v>
      </c>
      <c r="J367" s="4">
        <v>0</v>
      </c>
      <c r="K367" s="4">
        <v>0</v>
      </c>
      <c r="L367" s="4">
        <v>0</v>
      </c>
      <c r="M367" s="4">
        <v>0</v>
      </c>
      <c r="N367" s="4">
        <v>0</v>
      </c>
      <c r="O367" s="4">
        <v>0</v>
      </c>
      <c r="P367" s="4">
        <v>2</v>
      </c>
      <c r="Q367" s="4">
        <v>0</v>
      </c>
      <c r="R367" s="4">
        <v>12</v>
      </c>
      <c r="S367" s="4">
        <v>0</v>
      </c>
      <c r="T367" s="4">
        <v>1</v>
      </c>
      <c r="U367" s="4">
        <v>0</v>
      </c>
      <c r="V367" s="4">
        <v>0</v>
      </c>
      <c r="W367" s="4">
        <v>0</v>
      </c>
      <c r="X36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16</v>
      </c>
      <c r="Y367" s="4">
        <f>Tabel1[[#This Row],[Totale openbare capaciteit]]+Tabel1[[#This Row],[Totale doelgroep capaciteit]]+Tabel1[[#This Row],[Cap - Informeel]]</f>
        <v>7</v>
      </c>
      <c r="Z367" s="30"/>
      <c r="AA367" s="29">
        <v>7</v>
      </c>
      <c r="AB367" s="30"/>
      <c r="AC367" s="30"/>
      <c r="AD367" s="30"/>
      <c r="AE367" s="30"/>
      <c r="AF367" s="30"/>
      <c r="AG367" s="30"/>
      <c r="AH367" s="4">
        <f>SUM(Tabel1[[#This Row],[Bez - Gehandicapten algemeen]:[Bez - Overig gereserveerd]])</f>
        <v>0</v>
      </c>
      <c r="AI367" s="29">
        <v>19</v>
      </c>
      <c r="AJ367" s="35"/>
      <c r="AK367" s="35">
        <v>1</v>
      </c>
      <c r="AL367" s="31" t="s">
        <v>391</v>
      </c>
      <c r="AM367" s="22">
        <f>SUM(Tabel1[[#This Row],[Bez - fout, canadees]:[Bez - fout, anders]])</f>
        <v>1</v>
      </c>
      <c r="AN367" s="30"/>
      <c r="AO367" s="30"/>
      <c r="AP367" s="30"/>
      <c r="AQ367" s="30"/>
      <c r="AR367" s="22">
        <f>SUM(Tabel1[[#This Row],[Bez - Obstakel, openbaar]:[Bez - Obstakel, doelgroep]])</f>
        <v>0</v>
      </c>
      <c r="AS367" s="28"/>
      <c r="AT367" s="28"/>
      <c r="AU367" s="1" t="s">
        <v>401</v>
      </c>
      <c r="AV367" s="13">
        <f>SUM(Tabel1[[#This Row],[Bez - doelgroep totaal]]+Tabel1[[#This Row],[Bez - Openbaar]]+Tabel1[[#This Row],[Bez - Foutparkeerders]]+Tabel1[[#This Row],[Bez - Obstakels]]+Tabel1[[#This Row],[Bez - Informeel]])</f>
        <v>8</v>
      </c>
      <c r="AW36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67" s="8">
        <f>IF(OR(Tabel1[[#This Row],[Situatie tijdens meetmoment]]="wegwerkzaamheden",Tabel1[[#This Row],[Situatie tijdens meetmoment]]="niet bereikbaar")," ",IFERROR((Tabel1[[#This Row],[Bez - Privaat]])/Tabel1[[#This Row],[Cap - Privaat]],IF( AND((Tabel1[[#This Row],[Bez - Privaat]])&gt;0,Tabel1[[#This Row],[Cap - Privaat]]=0),"  ","   ")))</f>
        <v>1.1875</v>
      </c>
      <c r="AY367"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67"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67"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67" s="23">
        <f>IF(OR(Tabel1[[#This Row],[Situatie tijdens meetmoment]]="wegwerkzaamheden",Tabel1[[#This Row],[Situatie tijdens meetmoment]]="niet bereikbaar")," ",IFERROR(Tabel1[[#This Row],[Totale bezetting]]/Tabel1[[#This Row],[Totale capaciteit]],IF( AND(Tabel1[[#This Row],[Totale bezetting]]&gt;0,Tabel1[[#This Row],[Totale capaciteit]]=0),"  ","   ")))</f>
        <v>1.1428571428571428</v>
      </c>
      <c r="BC367" s="4"/>
      <c r="BN367"/>
      <c r="BQ367" s="4"/>
      <c r="BR367" s="11"/>
      <c r="BS367" s="1"/>
      <c r="BU367"/>
      <c r="CF367" s="4"/>
    </row>
    <row r="368" spans="1:84" x14ac:dyDescent="0.25">
      <c r="A368" s="1" t="s">
        <v>250</v>
      </c>
      <c r="B368" s="1" t="s">
        <v>305</v>
      </c>
      <c r="C368" s="1" t="s">
        <v>420</v>
      </c>
      <c r="D368" s="1" t="s">
        <v>366</v>
      </c>
      <c r="E368" s="40">
        <v>45521</v>
      </c>
      <c r="F368" s="37" t="s">
        <v>303</v>
      </c>
      <c r="G368" s="4">
        <v>0</v>
      </c>
      <c r="H368" s="4">
        <v>7</v>
      </c>
      <c r="I368" s="4">
        <v>0</v>
      </c>
      <c r="J368" s="4">
        <v>0</v>
      </c>
      <c r="K368" s="4">
        <v>0</v>
      </c>
      <c r="L368" s="4">
        <v>0</v>
      </c>
      <c r="M368" s="4">
        <v>0</v>
      </c>
      <c r="N368" s="4">
        <v>0</v>
      </c>
      <c r="O368" s="4">
        <v>0</v>
      </c>
      <c r="P368" s="4">
        <v>2</v>
      </c>
      <c r="Q368" s="4">
        <v>0</v>
      </c>
      <c r="R368" s="4">
        <v>12</v>
      </c>
      <c r="S368" s="4">
        <v>0</v>
      </c>
      <c r="T368" s="4">
        <v>1</v>
      </c>
      <c r="U368" s="4">
        <v>0</v>
      </c>
      <c r="V368" s="4">
        <v>0</v>
      </c>
      <c r="W368" s="4">
        <v>0</v>
      </c>
      <c r="X36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16</v>
      </c>
      <c r="Y368" s="4">
        <f>Tabel1[[#This Row],[Totale openbare capaciteit]]+Tabel1[[#This Row],[Totale doelgroep capaciteit]]+Tabel1[[#This Row],[Cap - Informeel]]</f>
        <v>7</v>
      </c>
      <c r="Z368" s="29"/>
      <c r="AA368" s="30">
        <v>7</v>
      </c>
      <c r="AB368" s="30"/>
      <c r="AC368" s="30"/>
      <c r="AD368" s="30"/>
      <c r="AE368" s="30"/>
      <c r="AF368" s="30"/>
      <c r="AG368" s="30"/>
      <c r="AH368" s="4">
        <f>SUM(Tabel1[[#This Row],[Bez - Gehandicapten algemeen]:[Bez - Overig gereserveerd]])</f>
        <v>0</v>
      </c>
      <c r="AI368" s="29">
        <v>6</v>
      </c>
      <c r="AJ368" s="35"/>
      <c r="AK368" s="35"/>
      <c r="AL368" s="31"/>
      <c r="AM368" s="22">
        <f>SUM(Tabel1[[#This Row],[Bez - fout, canadees]:[Bez - fout, anders]])</f>
        <v>0</v>
      </c>
      <c r="AN368" s="30"/>
      <c r="AO368" s="30"/>
      <c r="AP368" s="30"/>
      <c r="AQ368" s="30"/>
      <c r="AR368" s="22">
        <f>SUM(Tabel1[[#This Row],[Bez - Obstakel, openbaar]:[Bez - Obstakel, doelgroep]])</f>
        <v>0</v>
      </c>
      <c r="AS368" s="28"/>
      <c r="AT368" s="28"/>
      <c r="AU368" s="1"/>
      <c r="AV368" s="13">
        <f>SUM(Tabel1[[#This Row],[Bez - doelgroep totaal]]+Tabel1[[#This Row],[Bez - Openbaar]]+Tabel1[[#This Row],[Bez - Foutparkeerders]]+Tabel1[[#This Row],[Bez - Obstakels]]+Tabel1[[#This Row],[Bez - Informeel]])</f>
        <v>7</v>
      </c>
      <c r="AW36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68" s="8">
        <f>IF(OR(Tabel1[[#This Row],[Situatie tijdens meetmoment]]="wegwerkzaamheden",Tabel1[[#This Row],[Situatie tijdens meetmoment]]="niet bereikbaar")," ",IFERROR((Tabel1[[#This Row],[Bez - Privaat]])/Tabel1[[#This Row],[Cap - Privaat]],IF( AND((Tabel1[[#This Row],[Bez - Privaat]])&gt;0,Tabel1[[#This Row],[Cap - Privaat]]=0),"  ","   ")))</f>
        <v>0.375</v>
      </c>
      <c r="AY368"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68"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68"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68" s="23">
        <f>IF(OR(Tabel1[[#This Row],[Situatie tijdens meetmoment]]="wegwerkzaamheden",Tabel1[[#This Row],[Situatie tijdens meetmoment]]="niet bereikbaar")," ",IFERROR(Tabel1[[#This Row],[Totale bezetting]]/Tabel1[[#This Row],[Totale capaciteit]],IF( AND(Tabel1[[#This Row],[Totale bezetting]]&gt;0,Tabel1[[#This Row],[Totale capaciteit]]=0),"  ","   ")))</f>
        <v>1</v>
      </c>
      <c r="BC368" s="4"/>
      <c r="BN368"/>
      <c r="BQ368" s="4"/>
      <c r="BR368" s="11"/>
      <c r="BS368" s="1"/>
      <c r="BU368"/>
      <c r="CF368" s="4"/>
    </row>
    <row r="369" spans="1:84" x14ac:dyDescent="0.25">
      <c r="A369" s="1" t="s">
        <v>251</v>
      </c>
      <c r="B369" s="1" t="s">
        <v>305</v>
      </c>
      <c r="C369" s="1" t="s">
        <v>420</v>
      </c>
      <c r="D369" s="1" t="s">
        <v>372</v>
      </c>
      <c r="E369" s="40">
        <v>45518</v>
      </c>
      <c r="F369" s="37" t="s">
        <v>302</v>
      </c>
      <c r="G369" s="4">
        <v>148</v>
      </c>
      <c r="H369" s="4">
        <v>0</v>
      </c>
      <c r="I369" s="4">
        <v>3</v>
      </c>
      <c r="J369" s="4">
        <v>0</v>
      </c>
      <c r="K369" s="4">
        <v>4</v>
      </c>
      <c r="L369" s="4">
        <v>0</v>
      </c>
      <c r="M369" s="4">
        <v>0</v>
      </c>
      <c r="N369" s="4">
        <v>0</v>
      </c>
      <c r="O369" s="4">
        <v>7</v>
      </c>
      <c r="P369" s="4">
        <v>0</v>
      </c>
      <c r="Q369" s="4">
        <v>0</v>
      </c>
      <c r="R369" s="4">
        <v>0</v>
      </c>
      <c r="S369" s="4">
        <v>0</v>
      </c>
      <c r="T369" s="4">
        <v>0</v>
      </c>
      <c r="U369" s="4">
        <v>0</v>
      </c>
      <c r="V369" s="4">
        <v>0</v>
      </c>
      <c r="W369" s="4">
        <v>0</v>
      </c>
      <c r="X36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69" s="4">
        <f>Tabel1[[#This Row],[Totale openbare capaciteit]]+Tabel1[[#This Row],[Totale doelgroep capaciteit]]+Tabel1[[#This Row],[Cap - Informeel]]</f>
        <v>155</v>
      </c>
      <c r="Z369" s="29">
        <v>4</v>
      </c>
      <c r="AA369" s="30"/>
      <c r="AB369" s="30"/>
      <c r="AC369" s="30"/>
      <c r="AD369" s="29">
        <v>1</v>
      </c>
      <c r="AE369" s="30"/>
      <c r="AF369" s="30"/>
      <c r="AG369" s="30"/>
      <c r="AH369" s="4">
        <f>SUM(Tabel1[[#This Row],[Bez - Gehandicapten algemeen]:[Bez - Overig gereserveerd]])</f>
        <v>1</v>
      </c>
      <c r="AI369" s="30"/>
      <c r="AJ369" s="35"/>
      <c r="AK369" s="35"/>
      <c r="AL369" s="31"/>
      <c r="AM369" s="22">
        <f>SUM(Tabel1[[#This Row],[Bez - fout, canadees]:[Bez - fout, anders]])</f>
        <v>0</v>
      </c>
      <c r="AN369" s="30"/>
      <c r="AO369" s="30"/>
      <c r="AP369" s="30"/>
      <c r="AQ369" s="30"/>
      <c r="AR369" s="22">
        <f>SUM(Tabel1[[#This Row],[Bez - Obstakel, openbaar]:[Bez - Obstakel, doelgroep]])</f>
        <v>0</v>
      </c>
      <c r="AS369" s="28"/>
      <c r="AT369" s="28"/>
      <c r="AU369" s="1"/>
      <c r="AV369" s="13">
        <f>SUM(Tabel1[[#This Row],[Bez - doelgroep totaal]]+Tabel1[[#This Row],[Bez - Openbaar]]+Tabel1[[#This Row],[Bez - Foutparkeerders]]+Tabel1[[#This Row],[Bez - Obstakels]]+Tabel1[[#This Row],[Bez - Informeel]])</f>
        <v>5</v>
      </c>
      <c r="AW369"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0.14285714285714285</v>
      </c>
      <c r="AX369"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6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2.7027027027027029E-2</v>
      </c>
      <c r="AZ36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2.7027027027027029E-2</v>
      </c>
      <c r="BA36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3.2258064516129031E-2</v>
      </c>
      <c r="BB369" s="23">
        <f>IF(OR(Tabel1[[#This Row],[Situatie tijdens meetmoment]]="wegwerkzaamheden",Tabel1[[#This Row],[Situatie tijdens meetmoment]]="niet bereikbaar")," ",IFERROR(Tabel1[[#This Row],[Totale bezetting]]/Tabel1[[#This Row],[Totale capaciteit]],IF( AND(Tabel1[[#This Row],[Totale bezetting]]&gt;0,Tabel1[[#This Row],[Totale capaciteit]]=0),"  ","   ")))</f>
        <v>3.2258064516129031E-2</v>
      </c>
      <c r="BC369" s="4"/>
      <c r="BN369"/>
      <c r="BQ369" s="4"/>
      <c r="BR369" s="11"/>
      <c r="BS369" s="1"/>
      <c r="BU369"/>
      <c r="CF369" s="4"/>
    </row>
    <row r="370" spans="1:84" x14ac:dyDescent="0.25">
      <c r="A370" s="1" t="s">
        <v>251</v>
      </c>
      <c r="B370" s="1" t="s">
        <v>305</v>
      </c>
      <c r="C370" s="1" t="s">
        <v>420</v>
      </c>
      <c r="D370" s="1" t="s">
        <v>372</v>
      </c>
      <c r="E370" s="40">
        <v>45521</v>
      </c>
      <c r="F370" s="37" t="s">
        <v>303</v>
      </c>
      <c r="G370" s="4">
        <v>148</v>
      </c>
      <c r="H370" s="4">
        <v>0</v>
      </c>
      <c r="I370" s="4">
        <v>3</v>
      </c>
      <c r="J370" s="4">
        <v>0</v>
      </c>
      <c r="K370" s="4">
        <v>4</v>
      </c>
      <c r="L370" s="4">
        <v>0</v>
      </c>
      <c r="M370" s="4">
        <v>0</v>
      </c>
      <c r="N370" s="4">
        <v>0</v>
      </c>
      <c r="O370" s="4">
        <v>7</v>
      </c>
      <c r="P370" s="4">
        <v>0</v>
      </c>
      <c r="Q370" s="4">
        <v>0</v>
      </c>
      <c r="R370" s="4">
        <v>0</v>
      </c>
      <c r="S370" s="4">
        <v>0</v>
      </c>
      <c r="T370" s="4">
        <v>0</v>
      </c>
      <c r="U370" s="4">
        <v>0</v>
      </c>
      <c r="V370" s="4">
        <v>0</v>
      </c>
      <c r="W370" s="4">
        <v>0</v>
      </c>
      <c r="X37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70" s="4">
        <f>Tabel1[[#This Row],[Totale openbare capaciteit]]+Tabel1[[#This Row],[Totale doelgroep capaciteit]]+Tabel1[[#This Row],[Cap - Informeel]]</f>
        <v>155</v>
      </c>
      <c r="Z370" s="29">
        <v>60</v>
      </c>
      <c r="AA370" s="30"/>
      <c r="AB370" s="30"/>
      <c r="AC370" s="30"/>
      <c r="AD370" s="29">
        <v>2</v>
      </c>
      <c r="AE370" s="30"/>
      <c r="AF370" s="30"/>
      <c r="AG370" s="30"/>
      <c r="AH370" s="4">
        <f>SUM(Tabel1[[#This Row],[Bez - Gehandicapten algemeen]:[Bez - Overig gereserveerd]])</f>
        <v>2</v>
      </c>
      <c r="AI370" s="30"/>
      <c r="AJ370" s="35"/>
      <c r="AK370" s="35"/>
      <c r="AL370" s="31"/>
      <c r="AM370" s="22">
        <f>SUM(Tabel1[[#This Row],[Bez - fout, canadees]:[Bez - fout, anders]])</f>
        <v>0</v>
      </c>
      <c r="AN370" s="30"/>
      <c r="AO370" s="30"/>
      <c r="AP370" s="30"/>
      <c r="AQ370" s="30"/>
      <c r="AR370" s="22">
        <f>SUM(Tabel1[[#This Row],[Bez - Obstakel, openbaar]:[Bez - Obstakel, doelgroep]])</f>
        <v>0</v>
      </c>
      <c r="AS370" s="28"/>
      <c r="AT370" s="28"/>
      <c r="AU370" s="1"/>
      <c r="AV370" s="13">
        <f>SUM(Tabel1[[#This Row],[Bez - doelgroep totaal]]+Tabel1[[#This Row],[Bez - Openbaar]]+Tabel1[[#This Row],[Bez - Foutparkeerders]]+Tabel1[[#This Row],[Bez - Obstakels]]+Tabel1[[#This Row],[Bez - Informeel]])</f>
        <v>62</v>
      </c>
      <c r="AW370"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0.2857142857142857</v>
      </c>
      <c r="AX370"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7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0.40540540540540543</v>
      </c>
      <c r="AZ37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0.40540540540540543</v>
      </c>
      <c r="BA37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v>
      </c>
      <c r="BB370" s="23">
        <f>IF(OR(Tabel1[[#This Row],[Situatie tijdens meetmoment]]="wegwerkzaamheden",Tabel1[[#This Row],[Situatie tijdens meetmoment]]="niet bereikbaar")," ",IFERROR(Tabel1[[#This Row],[Totale bezetting]]/Tabel1[[#This Row],[Totale capaciteit]],IF( AND(Tabel1[[#This Row],[Totale bezetting]]&gt;0,Tabel1[[#This Row],[Totale capaciteit]]=0),"  ","   ")))</f>
        <v>0.4</v>
      </c>
      <c r="BC370" s="4"/>
      <c r="BN370"/>
      <c r="BQ370" s="4"/>
      <c r="BR370" s="11"/>
      <c r="BS370" s="1"/>
      <c r="BU370"/>
      <c r="CF370" s="4"/>
    </row>
    <row r="371" spans="1:84" x14ac:dyDescent="0.25">
      <c r="A371" s="1" t="s">
        <v>252</v>
      </c>
      <c r="B371" s="1" t="s">
        <v>305</v>
      </c>
      <c r="C371" s="1" t="s">
        <v>420</v>
      </c>
      <c r="D371" s="1" t="s">
        <v>355</v>
      </c>
      <c r="E371" s="40">
        <v>45518</v>
      </c>
      <c r="F371" s="37" t="s">
        <v>302</v>
      </c>
      <c r="G371" s="4">
        <v>8</v>
      </c>
      <c r="H371" s="4">
        <v>0</v>
      </c>
      <c r="I371" s="4">
        <v>0</v>
      </c>
      <c r="J371" s="4">
        <v>0</v>
      </c>
      <c r="K371" s="4">
        <v>0</v>
      </c>
      <c r="L371" s="4">
        <v>0</v>
      </c>
      <c r="M371" s="4">
        <v>0</v>
      </c>
      <c r="N371" s="4">
        <v>0</v>
      </c>
      <c r="O371" s="4">
        <v>0</v>
      </c>
      <c r="P371" s="4">
        <v>0</v>
      </c>
      <c r="Q371" s="4">
        <v>0</v>
      </c>
      <c r="R371" s="4">
        <v>0</v>
      </c>
      <c r="S371" s="4">
        <v>0</v>
      </c>
      <c r="T371" s="4">
        <v>0</v>
      </c>
      <c r="U371" s="4">
        <v>0</v>
      </c>
      <c r="V371" s="4">
        <v>0</v>
      </c>
      <c r="W371" s="4">
        <v>0</v>
      </c>
      <c r="X37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71" s="4">
        <f>Tabel1[[#This Row],[Totale openbare capaciteit]]+Tabel1[[#This Row],[Totale doelgroep capaciteit]]+Tabel1[[#This Row],[Cap - Informeel]]</f>
        <v>8</v>
      </c>
      <c r="Z371" s="29">
        <v>7</v>
      </c>
      <c r="AA371" s="30"/>
      <c r="AB371" s="30"/>
      <c r="AC371" s="30"/>
      <c r="AD371" s="30"/>
      <c r="AE371" s="30"/>
      <c r="AF371" s="30"/>
      <c r="AG371" s="30"/>
      <c r="AH371" s="4">
        <f>SUM(Tabel1[[#This Row],[Bez - Gehandicapten algemeen]:[Bez - Overig gereserveerd]])</f>
        <v>0</v>
      </c>
      <c r="AI371" s="30"/>
      <c r="AJ371" s="35"/>
      <c r="AK371" s="35"/>
      <c r="AL371" s="31"/>
      <c r="AM371" s="22">
        <f>SUM(Tabel1[[#This Row],[Bez - fout, canadees]:[Bez - fout, anders]])</f>
        <v>0</v>
      </c>
      <c r="AN371" s="30"/>
      <c r="AO371" s="30"/>
      <c r="AP371" s="30"/>
      <c r="AQ371" s="30"/>
      <c r="AR371" s="22">
        <f>SUM(Tabel1[[#This Row],[Bez - Obstakel, openbaar]:[Bez - Obstakel, doelgroep]])</f>
        <v>0</v>
      </c>
      <c r="AS371" s="28"/>
      <c r="AT371" s="28"/>
      <c r="AU371" s="1"/>
      <c r="AV371" s="13">
        <f>SUM(Tabel1[[#This Row],[Bez - doelgroep totaal]]+Tabel1[[#This Row],[Bez - Openbaar]]+Tabel1[[#This Row],[Bez - Foutparkeerders]]+Tabel1[[#This Row],[Bez - Obstakels]]+Tabel1[[#This Row],[Bez - Informeel]])</f>
        <v>7</v>
      </c>
      <c r="AW37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71"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7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0.875</v>
      </c>
      <c r="AZ37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0.875</v>
      </c>
      <c r="BA37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0.875</v>
      </c>
      <c r="BB371" s="23">
        <f>IF(OR(Tabel1[[#This Row],[Situatie tijdens meetmoment]]="wegwerkzaamheden",Tabel1[[#This Row],[Situatie tijdens meetmoment]]="niet bereikbaar")," ",IFERROR(Tabel1[[#This Row],[Totale bezetting]]/Tabel1[[#This Row],[Totale capaciteit]],IF( AND(Tabel1[[#This Row],[Totale bezetting]]&gt;0,Tabel1[[#This Row],[Totale capaciteit]]=0),"  ","   ")))</f>
        <v>0.875</v>
      </c>
      <c r="BC371" s="4"/>
      <c r="BN371"/>
      <c r="BQ371" s="4"/>
      <c r="BR371" s="11"/>
      <c r="BS371" s="1"/>
      <c r="BU371"/>
      <c r="CF371" s="4"/>
    </row>
    <row r="372" spans="1:84" x14ac:dyDescent="0.25">
      <c r="A372" s="1" t="s">
        <v>252</v>
      </c>
      <c r="B372" s="1" t="s">
        <v>305</v>
      </c>
      <c r="C372" s="1" t="s">
        <v>420</v>
      </c>
      <c r="D372" s="1" t="s">
        <v>355</v>
      </c>
      <c r="E372" s="40">
        <v>45521</v>
      </c>
      <c r="F372" s="37" t="s">
        <v>303</v>
      </c>
      <c r="G372" s="4">
        <v>8</v>
      </c>
      <c r="H372" s="4">
        <v>0</v>
      </c>
      <c r="I372" s="4">
        <v>0</v>
      </c>
      <c r="J372" s="4">
        <v>0</v>
      </c>
      <c r="K372" s="4">
        <v>0</v>
      </c>
      <c r="L372" s="4">
        <v>0</v>
      </c>
      <c r="M372" s="4">
        <v>0</v>
      </c>
      <c r="N372" s="4">
        <v>0</v>
      </c>
      <c r="O372" s="4">
        <v>0</v>
      </c>
      <c r="P372" s="4">
        <v>0</v>
      </c>
      <c r="Q372" s="4">
        <v>0</v>
      </c>
      <c r="R372" s="4">
        <v>0</v>
      </c>
      <c r="S372" s="4">
        <v>0</v>
      </c>
      <c r="T372" s="4">
        <v>0</v>
      </c>
      <c r="U372" s="4">
        <v>0</v>
      </c>
      <c r="V372" s="4">
        <v>0</v>
      </c>
      <c r="W372" s="4">
        <v>0</v>
      </c>
      <c r="X37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72" s="4">
        <f>Tabel1[[#This Row],[Totale openbare capaciteit]]+Tabel1[[#This Row],[Totale doelgroep capaciteit]]+Tabel1[[#This Row],[Cap - Informeel]]</f>
        <v>8</v>
      </c>
      <c r="Z372" s="29">
        <v>3</v>
      </c>
      <c r="AA372" s="30"/>
      <c r="AB372" s="30"/>
      <c r="AC372" s="30"/>
      <c r="AD372" s="30"/>
      <c r="AE372" s="30"/>
      <c r="AF372" s="30"/>
      <c r="AG372" s="30"/>
      <c r="AH372" s="4">
        <f>SUM(Tabel1[[#This Row],[Bez - Gehandicapten algemeen]:[Bez - Overig gereserveerd]])</f>
        <v>0</v>
      </c>
      <c r="AI372" s="30"/>
      <c r="AJ372" s="35"/>
      <c r="AK372" s="34">
        <v>1</v>
      </c>
      <c r="AL372" s="31" t="s">
        <v>388</v>
      </c>
      <c r="AM372" s="22">
        <f>SUM(Tabel1[[#This Row],[Bez - fout, canadees]:[Bez - fout, anders]])</f>
        <v>1</v>
      </c>
      <c r="AN372" s="30"/>
      <c r="AO372" s="30"/>
      <c r="AP372" s="30"/>
      <c r="AQ372" s="30"/>
      <c r="AR372" s="22">
        <f>SUM(Tabel1[[#This Row],[Bez - Obstakel, openbaar]:[Bez - Obstakel, doelgroep]])</f>
        <v>0</v>
      </c>
      <c r="AS372" s="28"/>
      <c r="AT372" s="28"/>
      <c r="AU372" s="1"/>
      <c r="AV372" s="13">
        <f>SUM(Tabel1[[#This Row],[Bez - doelgroep totaal]]+Tabel1[[#This Row],[Bez - Openbaar]]+Tabel1[[#This Row],[Bez - Foutparkeerders]]+Tabel1[[#This Row],[Bez - Obstakels]]+Tabel1[[#This Row],[Bez - Informeel]])</f>
        <v>4</v>
      </c>
      <c r="AW37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7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7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0.375</v>
      </c>
      <c r="AZ37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v>
      </c>
      <c r="BA37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v>
      </c>
      <c r="BB372" s="23">
        <f>IF(OR(Tabel1[[#This Row],[Situatie tijdens meetmoment]]="wegwerkzaamheden",Tabel1[[#This Row],[Situatie tijdens meetmoment]]="niet bereikbaar")," ",IFERROR(Tabel1[[#This Row],[Totale bezetting]]/Tabel1[[#This Row],[Totale capaciteit]],IF( AND(Tabel1[[#This Row],[Totale bezetting]]&gt;0,Tabel1[[#This Row],[Totale capaciteit]]=0),"  ","   ")))</f>
        <v>0.5</v>
      </c>
      <c r="BC372" s="4"/>
      <c r="BN372"/>
      <c r="BQ372" s="4"/>
      <c r="BR372" s="11"/>
      <c r="BS372" s="1"/>
      <c r="BU372"/>
      <c r="CF372" s="4"/>
    </row>
    <row r="373" spans="1:84" x14ac:dyDescent="0.25">
      <c r="A373" s="1" t="s">
        <v>253</v>
      </c>
      <c r="B373" s="1" t="s">
        <v>305</v>
      </c>
      <c r="C373" s="1" t="s">
        <v>420</v>
      </c>
      <c r="D373" s="1" t="s">
        <v>373</v>
      </c>
      <c r="E373" s="40">
        <v>45518</v>
      </c>
      <c r="F373" s="37" t="s">
        <v>302</v>
      </c>
      <c r="G373" s="4">
        <v>16</v>
      </c>
      <c r="H373" s="4">
        <v>0</v>
      </c>
      <c r="I373" s="4">
        <v>0</v>
      </c>
      <c r="J373" s="4">
        <v>0</v>
      </c>
      <c r="K373" s="4">
        <v>0</v>
      </c>
      <c r="L373" s="4">
        <v>0</v>
      </c>
      <c r="M373" s="4">
        <v>0</v>
      </c>
      <c r="N373" s="4">
        <v>0</v>
      </c>
      <c r="O373" s="4">
        <v>0</v>
      </c>
      <c r="P373" s="4">
        <v>0</v>
      </c>
      <c r="Q373" s="4">
        <v>0</v>
      </c>
      <c r="R373" s="4">
        <v>0</v>
      </c>
      <c r="S373" s="4">
        <v>0</v>
      </c>
      <c r="T373" s="4">
        <v>0</v>
      </c>
      <c r="U373" s="4">
        <v>0</v>
      </c>
      <c r="V373" s="4">
        <v>0</v>
      </c>
      <c r="W373" s="4">
        <v>0</v>
      </c>
      <c r="X37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73" s="4">
        <f>Tabel1[[#This Row],[Totale openbare capaciteit]]+Tabel1[[#This Row],[Totale doelgroep capaciteit]]+Tabel1[[#This Row],[Cap - Informeel]]</f>
        <v>16</v>
      </c>
      <c r="Z373" s="29">
        <v>13</v>
      </c>
      <c r="AA373" s="30"/>
      <c r="AB373" s="30"/>
      <c r="AC373" s="30"/>
      <c r="AD373" s="30"/>
      <c r="AE373" s="30"/>
      <c r="AF373" s="30"/>
      <c r="AG373" s="30"/>
      <c r="AH373" s="4">
        <f>SUM(Tabel1[[#This Row],[Bez - Gehandicapten algemeen]:[Bez - Overig gereserveerd]])</f>
        <v>0</v>
      </c>
      <c r="AI373" s="30"/>
      <c r="AJ373" s="35"/>
      <c r="AK373" s="34">
        <v>1</v>
      </c>
      <c r="AL373" s="31" t="s">
        <v>389</v>
      </c>
      <c r="AM373" s="22">
        <f>SUM(Tabel1[[#This Row],[Bez - fout, canadees]:[Bez - fout, anders]])</f>
        <v>1</v>
      </c>
      <c r="AN373" s="30"/>
      <c r="AO373" s="30"/>
      <c r="AP373" s="30"/>
      <c r="AQ373" s="30"/>
      <c r="AR373" s="22">
        <f>SUM(Tabel1[[#This Row],[Bez - Obstakel, openbaar]:[Bez - Obstakel, doelgroep]])</f>
        <v>0</v>
      </c>
      <c r="AS373" s="28"/>
      <c r="AT373" s="28"/>
      <c r="AU373" s="1"/>
      <c r="AV373" s="13">
        <f>SUM(Tabel1[[#This Row],[Bez - doelgroep totaal]]+Tabel1[[#This Row],[Bez - Openbaar]]+Tabel1[[#This Row],[Bez - Foutparkeerders]]+Tabel1[[#This Row],[Bez - Obstakels]]+Tabel1[[#This Row],[Bez - Informeel]])</f>
        <v>14</v>
      </c>
      <c r="AW37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7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7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0.8125</v>
      </c>
      <c r="AZ37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0.875</v>
      </c>
      <c r="BA37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0.875</v>
      </c>
      <c r="BB373" s="23">
        <f>IF(OR(Tabel1[[#This Row],[Situatie tijdens meetmoment]]="wegwerkzaamheden",Tabel1[[#This Row],[Situatie tijdens meetmoment]]="niet bereikbaar")," ",IFERROR(Tabel1[[#This Row],[Totale bezetting]]/Tabel1[[#This Row],[Totale capaciteit]],IF( AND(Tabel1[[#This Row],[Totale bezetting]]&gt;0,Tabel1[[#This Row],[Totale capaciteit]]=0),"  ","   ")))</f>
        <v>0.875</v>
      </c>
      <c r="BC373" s="4"/>
      <c r="BN373"/>
      <c r="BQ373" s="4"/>
      <c r="BR373" s="11"/>
      <c r="BS373" s="1"/>
      <c r="BU373"/>
      <c r="CF373" s="4"/>
    </row>
    <row r="374" spans="1:84" x14ac:dyDescent="0.25">
      <c r="A374" s="1" t="s">
        <v>253</v>
      </c>
      <c r="B374" s="1" t="s">
        <v>305</v>
      </c>
      <c r="C374" s="1" t="s">
        <v>420</v>
      </c>
      <c r="D374" s="1" t="s">
        <v>373</v>
      </c>
      <c r="E374" s="40">
        <v>45521</v>
      </c>
      <c r="F374" s="37" t="s">
        <v>303</v>
      </c>
      <c r="G374" s="4">
        <v>16</v>
      </c>
      <c r="H374" s="4">
        <v>0</v>
      </c>
      <c r="I374" s="4">
        <v>0</v>
      </c>
      <c r="J374" s="4">
        <v>0</v>
      </c>
      <c r="K374" s="4">
        <v>0</v>
      </c>
      <c r="L374" s="4">
        <v>0</v>
      </c>
      <c r="M374" s="4">
        <v>0</v>
      </c>
      <c r="N374" s="4">
        <v>0</v>
      </c>
      <c r="O374" s="4">
        <v>0</v>
      </c>
      <c r="P374" s="4">
        <v>0</v>
      </c>
      <c r="Q374" s="4">
        <v>0</v>
      </c>
      <c r="R374" s="4">
        <v>0</v>
      </c>
      <c r="S374" s="4">
        <v>0</v>
      </c>
      <c r="T374" s="4">
        <v>0</v>
      </c>
      <c r="U374" s="4">
        <v>0</v>
      </c>
      <c r="V374" s="4">
        <v>0</v>
      </c>
      <c r="W374" s="4">
        <v>0</v>
      </c>
      <c r="X37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74" s="4">
        <f>Tabel1[[#This Row],[Totale openbare capaciteit]]+Tabel1[[#This Row],[Totale doelgroep capaciteit]]+Tabel1[[#This Row],[Cap - Informeel]]</f>
        <v>16</v>
      </c>
      <c r="Z374" s="29">
        <v>12</v>
      </c>
      <c r="AA374" s="30"/>
      <c r="AB374" s="30"/>
      <c r="AC374" s="30"/>
      <c r="AD374" s="30"/>
      <c r="AE374" s="30"/>
      <c r="AF374" s="30"/>
      <c r="AG374" s="30"/>
      <c r="AH374" s="4">
        <f>SUM(Tabel1[[#This Row],[Bez - Gehandicapten algemeen]:[Bez - Overig gereserveerd]])</f>
        <v>0</v>
      </c>
      <c r="AI374" s="30"/>
      <c r="AJ374" s="35"/>
      <c r="AK374" s="34">
        <v>2</v>
      </c>
      <c r="AL374" s="31" t="s">
        <v>388</v>
      </c>
      <c r="AM374" s="22">
        <f>SUM(Tabel1[[#This Row],[Bez - fout, canadees]:[Bez - fout, anders]])</f>
        <v>2</v>
      </c>
      <c r="AN374" s="30"/>
      <c r="AO374" s="30"/>
      <c r="AP374" s="30"/>
      <c r="AQ374" s="30"/>
      <c r="AR374" s="22">
        <f>SUM(Tabel1[[#This Row],[Bez - Obstakel, openbaar]:[Bez - Obstakel, doelgroep]])</f>
        <v>0</v>
      </c>
      <c r="AS374" s="28"/>
      <c r="AT374" s="28"/>
      <c r="AU374" s="1"/>
      <c r="AV374" s="13">
        <f>SUM(Tabel1[[#This Row],[Bez - doelgroep totaal]]+Tabel1[[#This Row],[Bez - Openbaar]]+Tabel1[[#This Row],[Bez - Foutparkeerders]]+Tabel1[[#This Row],[Bez - Obstakels]]+Tabel1[[#This Row],[Bez - Informeel]])</f>
        <v>14</v>
      </c>
      <c r="AW37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7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7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0.75</v>
      </c>
      <c r="AZ37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0.875</v>
      </c>
      <c r="BA37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0.875</v>
      </c>
      <c r="BB374" s="23">
        <f>IF(OR(Tabel1[[#This Row],[Situatie tijdens meetmoment]]="wegwerkzaamheden",Tabel1[[#This Row],[Situatie tijdens meetmoment]]="niet bereikbaar")," ",IFERROR(Tabel1[[#This Row],[Totale bezetting]]/Tabel1[[#This Row],[Totale capaciteit]],IF( AND(Tabel1[[#This Row],[Totale bezetting]]&gt;0,Tabel1[[#This Row],[Totale capaciteit]]=0),"  ","   ")))</f>
        <v>0.875</v>
      </c>
      <c r="BC374" s="4"/>
      <c r="BN374"/>
      <c r="BQ374" s="4"/>
      <c r="BR374" s="11"/>
      <c r="BS374" s="1"/>
      <c r="BU374"/>
      <c r="CF374" s="4"/>
    </row>
    <row r="375" spans="1:84" x14ac:dyDescent="0.25">
      <c r="A375" s="1" t="s">
        <v>254</v>
      </c>
      <c r="B375" s="1" t="s">
        <v>305</v>
      </c>
      <c r="C375" s="1" t="s">
        <v>420</v>
      </c>
      <c r="D375" s="1" t="s">
        <v>371</v>
      </c>
      <c r="E375" s="40">
        <v>45518</v>
      </c>
      <c r="F375" s="37" t="s">
        <v>302</v>
      </c>
      <c r="G375" s="4">
        <v>16</v>
      </c>
      <c r="H375" s="4">
        <v>0</v>
      </c>
      <c r="I375" s="4">
        <v>1</v>
      </c>
      <c r="J375" s="4">
        <v>0</v>
      </c>
      <c r="K375" s="4">
        <v>0</v>
      </c>
      <c r="L375" s="4">
        <v>0</v>
      </c>
      <c r="M375" s="4">
        <v>0</v>
      </c>
      <c r="N375" s="4">
        <v>0</v>
      </c>
      <c r="O375" s="4">
        <v>1</v>
      </c>
      <c r="P375" s="4">
        <v>0</v>
      </c>
      <c r="Q375" s="4">
        <v>0</v>
      </c>
      <c r="R375" s="4">
        <v>0</v>
      </c>
      <c r="S375" s="4">
        <v>0</v>
      </c>
      <c r="T375" s="4">
        <v>0</v>
      </c>
      <c r="U375" s="4">
        <v>0</v>
      </c>
      <c r="V375" s="4">
        <v>0</v>
      </c>
      <c r="W375" s="4">
        <v>0</v>
      </c>
      <c r="X37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75" s="4">
        <f>Tabel1[[#This Row],[Totale openbare capaciteit]]+Tabel1[[#This Row],[Totale doelgroep capaciteit]]+Tabel1[[#This Row],[Cap - Informeel]]</f>
        <v>17</v>
      </c>
      <c r="Z375" s="30"/>
      <c r="AA375" s="30"/>
      <c r="AB375" s="30"/>
      <c r="AC375" s="30"/>
      <c r="AD375" s="30"/>
      <c r="AE375" s="30"/>
      <c r="AF375" s="30"/>
      <c r="AG375" s="30"/>
      <c r="AH375" s="4">
        <f>SUM(Tabel1[[#This Row],[Bez - Gehandicapten algemeen]:[Bez - Overig gereserveerd]])</f>
        <v>0</v>
      </c>
      <c r="AI375" s="30"/>
      <c r="AJ375" s="35"/>
      <c r="AK375" s="35"/>
      <c r="AL375" s="31"/>
      <c r="AM375" s="22">
        <f>SUM(Tabel1[[#This Row],[Bez - fout, canadees]:[Bez - fout, anders]])</f>
        <v>0</v>
      </c>
      <c r="AN375" s="30"/>
      <c r="AO375" s="30"/>
      <c r="AP375" s="30"/>
      <c r="AQ375" s="30"/>
      <c r="AR375" s="22">
        <f>SUM(Tabel1[[#This Row],[Bez - Obstakel, openbaar]:[Bez - Obstakel, doelgroep]])</f>
        <v>0</v>
      </c>
      <c r="AS375" s="28"/>
      <c r="AT375" s="28"/>
      <c r="AU375" s="1"/>
      <c r="AV375" s="13">
        <f>SUM(Tabel1[[#This Row],[Bez - doelgroep totaal]]+Tabel1[[#This Row],[Bez - Openbaar]]+Tabel1[[#This Row],[Bez - Foutparkeerders]]+Tabel1[[#This Row],[Bez - Obstakels]]+Tabel1[[#This Row],[Bez - Informeel]])</f>
        <v>0</v>
      </c>
      <c r="AW375"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37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7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37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v>
      </c>
      <c r="BA37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375" s="23">
        <f>IF(OR(Tabel1[[#This Row],[Situatie tijdens meetmoment]]="wegwerkzaamheden",Tabel1[[#This Row],[Situatie tijdens meetmoment]]="niet bereikbaar")," ",IFERROR(Tabel1[[#This Row],[Totale bezetting]]/Tabel1[[#This Row],[Totale capaciteit]],IF( AND(Tabel1[[#This Row],[Totale bezetting]]&gt;0,Tabel1[[#This Row],[Totale capaciteit]]=0),"  ","   ")))</f>
        <v>0</v>
      </c>
      <c r="BC375" s="4"/>
      <c r="BN375"/>
      <c r="BQ375" s="4"/>
      <c r="BR375" s="11"/>
      <c r="BS375" s="1"/>
      <c r="BU375"/>
      <c r="CF375" s="4"/>
    </row>
    <row r="376" spans="1:84" x14ac:dyDescent="0.25">
      <c r="A376" s="1" t="s">
        <v>254</v>
      </c>
      <c r="B376" s="1" t="s">
        <v>305</v>
      </c>
      <c r="C376" s="1" t="s">
        <v>420</v>
      </c>
      <c r="D376" s="1" t="s">
        <v>371</v>
      </c>
      <c r="E376" s="40">
        <v>45521</v>
      </c>
      <c r="F376" s="37" t="s">
        <v>303</v>
      </c>
      <c r="G376" s="4">
        <v>16</v>
      </c>
      <c r="H376" s="4">
        <v>0</v>
      </c>
      <c r="I376" s="4">
        <v>1</v>
      </c>
      <c r="J376" s="4">
        <v>0</v>
      </c>
      <c r="K376" s="4">
        <v>0</v>
      </c>
      <c r="L376" s="4">
        <v>0</v>
      </c>
      <c r="M376" s="4">
        <v>0</v>
      </c>
      <c r="N376" s="4">
        <v>0</v>
      </c>
      <c r="O376" s="4">
        <v>1</v>
      </c>
      <c r="P376" s="4">
        <v>0</v>
      </c>
      <c r="Q376" s="4">
        <v>0</v>
      </c>
      <c r="R376" s="4">
        <v>0</v>
      </c>
      <c r="S376" s="4">
        <v>0</v>
      </c>
      <c r="T376" s="4">
        <v>0</v>
      </c>
      <c r="U376" s="4">
        <v>0</v>
      </c>
      <c r="V376" s="4">
        <v>0</v>
      </c>
      <c r="W376" s="4">
        <v>0</v>
      </c>
      <c r="X37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76" s="4">
        <f>Tabel1[[#This Row],[Totale openbare capaciteit]]+Tabel1[[#This Row],[Totale doelgroep capaciteit]]+Tabel1[[#This Row],[Cap - Informeel]]</f>
        <v>17</v>
      </c>
      <c r="Z376" s="29">
        <v>7</v>
      </c>
      <c r="AA376" s="30"/>
      <c r="AB376" s="30"/>
      <c r="AC376" s="30"/>
      <c r="AD376" s="30"/>
      <c r="AE376" s="30"/>
      <c r="AF376" s="30"/>
      <c r="AG376" s="30"/>
      <c r="AH376" s="4">
        <f>SUM(Tabel1[[#This Row],[Bez - Gehandicapten algemeen]:[Bez - Overig gereserveerd]])</f>
        <v>0</v>
      </c>
      <c r="AI376" s="30"/>
      <c r="AJ376" s="35"/>
      <c r="AK376" s="35"/>
      <c r="AL376" s="31"/>
      <c r="AM376" s="22">
        <f>SUM(Tabel1[[#This Row],[Bez - fout, canadees]:[Bez - fout, anders]])</f>
        <v>0</v>
      </c>
      <c r="AN376" s="30"/>
      <c r="AO376" s="30"/>
      <c r="AP376" s="30"/>
      <c r="AQ376" s="30"/>
      <c r="AR376" s="22">
        <f>SUM(Tabel1[[#This Row],[Bez - Obstakel, openbaar]:[Bez - Obstakel, doelgroep]])</f>
        <v>0</v>
      </c>
      <c r="AS376" s="28"/>
      <c r="AT376" s="28"/>
      <c r="AU376" s="1"/>
      <c r="AV376" s="13">
        <f>SUM(Tabel1[[#This Row],[Bez - doelgroep totaal]]+Tabel1[[#This Row],[Bez - Openbaar]]+Tabel1[[#This Row],[Bez - Foutparkeerders]]+Tabel1[[#This Row],[Bez - Obstakels]]+Tabel1[[#This Row],[Bez - Informeel]])</f>
        <v>7</v>
      </c>
      <c r="AW376"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37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7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0.4375</v>
      </c>
      <c r="AZ37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0.4375</v>
      </c>
      <c r="BA37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0.41176470588235292</v>
      </c>
      <c r="BB376" s="23">
        <f>IF(OR(Tabel1[[#This Row],[Situatie tijdens meetmoment]]="wegwerkzaamheden",Tabel1[[#This Row],[Situatie tijdens meetmoment]]="niet bereikbaar")," ",IFERROR(Tabel1[[#This Row],[Totale bezetting]]/Tabel1[[#This Row],[Totale capaciteit]],IF( AND(Tabel1[[#This Row],[Totale bezetting]]&gt;0,Tabel1[[#This Row],[Totale capaciteit]]=0),"  ","   ")))</f>
        <v>0.41176470588235292</v>
      </c>
      <c r="BC376" s="4"/>
      <c r="BN376"/>
      <c r="BQ376" s="4"/>
      <c r="BR376" s="11"/>
      <c r="BS376" s="1"/>
      <c r="BU376"/>
      <c r="CF376" s="4"/>
    </row>
    <row r="377" spans="1:84" x14ac:dyDescent="0.25">
      <c r="A377" s="1" t="s">
        <v>255</v>
      </c>
      <c r="B377" s="1" t="s">
        <v>305</v>
      </c>
      <c r="C377" s="1" t="s">
        <v>420</v>
      </c>
      <c r="D377" s="1" t="s">
        <v>365</v>
      </c>
      <c r="E377" s="40">
        <v>45518</v>
      </c>
      <c r="F377" s="37" t="s">
        <v>302</v>
      </c>
      <c r="G377" s="4">
        <v>14</v>
      </c>
      <c r="H377" s="4">
        <v>0</v>
      </c>
      <c r="I377" s="4">
        <v>0</v>
      </c>
      <c r="J377" s="4">
        <v>0</v>
      </c>
      <c r="K377" s="4">
        <v>0</v>
      </c>
      <c r="L377" s="4">
        <v>0</v>
      </c>
      <c r="M377" s="4">
        <v>0</v>
      </c>
      <c r="N377" s="4">
        <v>0</v>
      </c>
      <c r="O377" s="4">
        <v>0</v>
      </c>
      <c r="P377" s="4">
        <v>0</v>
      </c>
      <c r="Q377" s="4">
        <v>0</v>
      </c>
      <c r="R377" s="4">
        <v>0</v>
      </c>
      <c r="S377" s="4">
        <v>0</v>
      </c>
      <c r="T377" s="4">
        <v>0</v>
      </c>
      <c r="U377" s="4">
        <v>0</v>
      </c>
      <c r="V377" s="4">
        <v>0</v>
      </c>
      <c r="W377" s="4">
        <v>0</v>
      </c>
      <c r="X37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77" s="4">
        <f>Tabel1[[#This Row],[Totale openbare capaciteit]]+Tabel1[[#This Row],[Totale doelgroep capaciteit]]+Tabel1[[#This Row],[Cap - Informeel]]</f>
        <v>14</v>
      </c>
      <c r="Z377" s="29">
        <v>9</v>
      </c>
      <c r="AA377" s="30"/>
      <c r="AB377" s="30"/>
      <c r="AC377" s="30"/>
      <c r="AD377" s="30"/>
      <c r="AE377" s="30"/>
      <c r="AF377" s="30"/>
      <c r="AG377" s="30"/>
      <c r="AH377" s="4">
        <f>SUM(Tabel1[[#This Row],[Bez - Gehandicapten algemeen]:[Bez - Overig gereserveerd]])</f>
        <v>0</v>
      </c>
      <c r="AI377" s="30"/>
      <c r="AJ377" s="35"/>
      <c r="AK377" s="35"/>
      <c r="AL377" s="31"/>
      <c r="AM377" s="22">
        <f>SUM(Tabel1[[#This Row],[Bez - fout, canadees]:[Bez - fout, anders]])</f>
        <v>0</v>
      </c>
      <c r="AN377" s="30"/>
      <c r="AO377" s="30"/>
      <c r="AP377" s="30"/>
      <c r="AQ377" s="30"/>
      <c r="AR377" s="22">
        <f>SUM(Tabel1[[#This Row],[Bez - Obstakel, openbaar]:[Bez - Obstakel, doelgroep]])</f>
        <v>0</v>
      </c>
      <c r="AS377" s="28"/>
      <c r="AT377" s="28"/>
      <c r="AU377" s="1"/>
      <c r="AV377" s="13">
        <f>SUM(Tabel1[[#This Row],[Bez - doelgroep totaal]]+Tabel1[[#This Row],[Bez - Openbaar]]+Tabel1[[#This Row],[Bez - Foutparkeerders]]+Tabel1[[#This Row],[Bez - Obstakels]]+Tabel1[[#This Row],[Bez - Informeel]])</f>
        <v>9</v>
      </c>
      <c r="AW37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77"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7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0.6428571428571429</v>
      </c>
      <c r="AZ37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0.6428571428571429</v>
      </c>
      <c r="BA37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0.6428571428571429</v>
      </c>
      <c r="BB377" s="23">
        <f>IF(OR(Tabel1[[#This Row],[Situatie tijdens meetmoment]]="wegwerkzaamheden",Tabel1[[#This Row],[Situatie tijdens meetmoment]]="niet bereikbaar")," ",IFERROR(Tabel1[[#This Row],[Totale bezetting]]/Tabel1[[#This Row],[Totale capaciteit]],IF( AND(Tabel1[[#This Row],[Totale bezetting]]&gt;0,Tabel1[[#This Row],[Totale capaciteit]]=0),"  ","   ")))</f>
        <v>0.6428571428571429</v>
      </c>
      <c r="BC377" s="4"/>
      <c r="BN377"/>
      <c r="BQ377" s="4"/>
      <c r="BR377" s="11"/>
      <c r="BS377" s="1"/>
      <c r="BU377"/>
      <c r="CF377" s="4"/>
    </row>
    <row r="378" spans="1:84" x14ac:dyDescent="0.25">
      <c r="A378" s="1" t="s">
        <v>255</v>
      </c>
      <c r="B378" s="1" t="s">
        <v>305</v>
      </c>
      <c r="C378" s="1" t="s">
        <v>420</v>
      </c>
      <c r="D378" s="1" t="s">
        <v>365</v>
      </c>
      <c r="E378" s="40">
        <v>45521</v>
      </c>
      <c r="F378" s="37" t="s">
        <v>303</v>
      </c>
      <c r="G378" s="4">
        <v>14</v>
      </c>
      <c r="H378" s="4">
        <v>0</v>
      </c>
      <c r="I378" s="4">
        <v>0</v>
      </c>
      <c r="J378" s="4">
        <v>0</v>
      </c>
      <c r="K378" s="4">
        <v>0</v>
      </c>
      <c r="L378" s="4">
        <v>0</v>
      </c>
      <c r="M378" s="4">
        <v>0</v>
      </c>
      <c r="N378" s="4">
        <v>0</v>
      </c>
      <c r="O378" s="4">
        <v>0</v>
      </c>
      <c r="P378" s="4">
        <v>0</v>
      </c>
      <c r="Q378" s="4">
        <v>0</v>
      </c>
      <c r="R378" s="4">
        <v>0</v>
      </c>
      <c r="S378" s="4">
        <v>0</v>
      </c>
      <c r="T378" s="4">
        <v>0</v>
      </c>
      <c r="U378" s="4">
        <v>0</v>
      </c>
      <c r="V378" s="4">
        <v>0</v>
      </c>
      <c r="W378" s="4">
        <v>0</v>
      </c>
      <c r="X37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78" s="4">
        <f>Tabel1[[#This Row],[Totale openbare capaciteit]]+Tabel1[[#This Row],[Totale doelgroep capaciteit]]+Tabel1[[#This Row],[Cap - Informeel]]</f>
        <v>14</v>
      </c>
      <c r="Z378" s="29">
        <v>7</v>
      </c>
      <c r="AA378" s="30"/>
      <c r="AB378" s="30"/>
      <c r="AC378" s="30"/>
      <c r="AD378" s="30"/>
      <c r="AE378" s="30"/>
      <c r="AF378" s="30"/>
      <c r="AG378" s="30"/>
      <c r="AH378" s="4">
        <f>SUM(Tabel1[[#This Row],[Bez - Gehandicapten algemeen]:[Bez - Overig gereserveerd]])</f>
        <v>0</v>
      </c>
      <c r="AI378" s="30"/>
      <c r="AJ378" s="35"/>
      <c r="AK378" s="35"/>
      <c r="AL378" s="31"/>
      <c r="AM378" s="22">
        <f>SUM(Tabel1[[#This Row],[Bez - fout, canadees]:[Bez - fout, anders]])</f>
        <v>0</v>
      </c>
      <c r="AN378" s="30"/>
      <c r="AO378" s="30"/>
      <c r="AP378" s="30"/>
      <c r="AQ378" s="30"/>
      <c r="AR378" s="22">
        <f>SUM(Tabel1[[#This Row],[Bez - Obstakel, openbaar]:[Bez - Obstakel, doelgroep]])</f>
        <v>0</v>
      </c>
      <c r="AS378" s="28"/>
      <c r="AT378" s="28"/>
      <c r="AU378" s="1"/>
      <c r="AV378" s="13">
        <f>SUM(Tabel1[[#This Row],[Bez - doelgroep totaal]]+Tabel1[[#This Row],[Bez - Openbaar]]+Tabel1[[#This Row],[Bez - Foutparkeerders]]+Tabel1[[#This Row],[Bez - Obstakels]]+Tabel1[[#This Row],[Bez - Informeel]])</f>
        <v>7</v>
      </c>
      <c r="AW37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78"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7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v>
      </c>
      <c r="AZ37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v>
      </c>
      <c r="BA37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v>
      </c>
      <c r="BB378" s="23">
        <f>IF(OR(Tabel1[[#This Row],[Situatie tijdens meetmoment]]="wegwerkzaamheden",Tabel1[[#This Row],[Situatie tijdens meetmoment]]="niet bereikbaar")," ",IFERROR(Tabel1[[#This Row],[Totale bezetting]]/Tabel1[[#This Row],[Totale capaciteit]],IF( AND(Tabel1[[#This Row],[Totale bezetting]]&gt;0,Tabel1[[#This Row],[Totale capaciteit]]=0),"  ","   ")))</f>
        <v>0.5</v>
      </c>
      <c r="BC378" s="4"/>
      <c r="BN378"/>
      <c r="BQ378" s="4"/>
      <c r="BR378" s="11"/>
      <c r="BS378" s="1"/>
      <c r="BU378"/>
      <c r="CF378" s="4"/>
    </row>
    <row r="379" spans="1:84" x14ac:dyDescent="0.25">
      <c r="A379" s="1" t="s">
        <v>256</v>
      </c>
      <c r="B379" s="1" t="s">
        <v>305</v>
      </c>
      <c r="C379" s="1" t="s">
        <v>420</v>
      </c>
      <c r="D379" s="1" t="s">
        <v>374</v>
      </c>
      <c r="E379" s="40">
        <v>45518</v>
      </c>
      <c r="F379" s="37" t="s">
        <v>302</v>
      </c>
      <c r="G379" s="4">
        <v>0</v>
      </c>
      <c r="H379" s="4">
        <v>0</v>
      </c>
      <c r="I379" s="4">
        <v>0</v>
      </c>
      <c r="J379" s="4">
        <v>0</v>
      </c>
      <c r="K379" s="4">
        <v>0</v>
      </c>
      <c r="L379" s="4">
        <v>0</v>
      </c>
      <c r="M379" s="4">
        <v>0</v>
      </c>
      <c r="N379" s="4">
        <v>0</v>
      </c>
      <c r="O379" s="4">
        <v>0</v>
      </c>
      <c r="P379" s="4">
        <v>0</v>
      </c>
      <c r="Q379" s="4">
        <v>0</v>
      </c>
      <c r="R379" s="4">
        <v>0</v>
      </c>
      <c r="S379" s="4">
        <v>0</v>
      </c>
      <c r="T379" s="4">
        <v>4</v>
      </c>
      <c r="U379" s="4">
        <v>0</v>
      </c>
      <c r="V379" s="4">
        <v>4</v>
      </c>
      <c r="W379" s="4">
        <v>0</v>
      </c>
      <c r="X37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16</v>
      </c>
      <c r="Y379" s="4">
        <f>Tabel1[[#This Row],[Totale openbare capaciteit]]+Tabel1[[#This Row],[Totale doelgroep capaciteit]]+Tabel1[[#This Row],[Cap - Informeel]]</f>
        <v>0</v>
      </c>
      <c r="Z379" s="30"/>
      <c r="AA379" s="30"/>
      <c r="AB379" s="30"/>
      <c r="AC379" s="30"/>
      <c r="AD379" s="30"/>
      <c r="AE379" s="30"/>
      <c r="AF379" s="30"/>
      <c r="AG379" s="30"/>
      <c r="AH379" s="4">
        <f>SUM(Tabel1[[#This Row],[Bez - Gehandicapten algemeen]:[Bez - Overig gereserveerd]])</f>
        <v>0</v>
      </c>
      <c r="AI379" s="29">
        <v>7</v>
      </c>
      <c r="AJ379" s="35"/>
      <c r="AK379" s="35"/>
      <c r="AL379" s="31"/>
      <c r="AM379" s="22">
        <f>SUM(Tabel1[[#This Row],[Bez - fout, canadees]:[Bez - fout, anders]])</f>
        <v>0</v>
      </c>
      <c r="AN379" s="30"/>
      <c r="AO379" s="30"/>
      <c r="AP379" s="30"/>
      <c r="AQ379" s="30"/>
      <c r="AR379" s="22">
        <f>SUM(Tabel1[[#This Row],[Bez - Obstakel, openbaar]:[Bez - Obstakel, doelgroep]])</f>
        <v>0</v>
      </c>
      <c r="AS379" s="28"/>
      <c r="AT379" s="28"/>
      <c r="AU379" s="1"/>
      <c r="AV379" s="13">
        <f>SUM(Tabel1[[#This Row],[Bez - doelgroep totaal]]+Tabel1[[#This Row],[Bez - Openbaar]]+Tabel1[[#This Row],[Bez - Foutparkeerders]]+Tabel1[[#This Row],[Bez - Obstakels]]+Tabel1[[#This Row],[Bez - Informeel]])</f>
        <v>0</v>
      </c>
      <c r="AW37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79" s="8">
        <f>IF(OR(Tabel1[[#This Row],[Situatie tijdens meetmoment]]="wegwerkzaamheden",Tabel1[[#This Row],[Situatie tijdens meetmoment]]="niet bereikbaar")," ",IFERROR((Tabel1[[#This Row],[Bez - Privaat]])/Tabel1[[#This Row],[Cap - Privaat]],IF( AND((Tabel1[[#This Row],[Bez - Privaat]])&gt;0,Tabel1[[#This Row],[Cap - Privaat]]=0),"  ","   ")))</f>
        <v>0.4375</v>
      </c>
      <c r="AY379"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79"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79"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79"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379" s="4"/>
      <c r="BN379"/>
      <c r="BQ379" s="4"/>
      <c r="BR379" s="11"/>
      <c r="BS379" s="1"/>
      <c r="BU379"/>
      <c r="CF379" s="4"/>
    </row>
    <row r="380" spans="1:84" x14ac:dyDescent="0.25">
      <c r="A380" s="1" t="s">
        <v>256</v>
      </c>
      <c r="B380" s="1" t="s">
        <v>305</v>
      </c>
      <c r="C380" s="1" t="s">
        <v>420</v>
      </c>
      <c r="D380" s="1" t="s">
        <v>374</v>
      </c>
      <c r="E380" s="40">
        <v>45521</v>
      </c>
      <c r="F380" s="37" t="s">
        <v>303</v>
      </c>
      <c r="G380" s="4">
        <v>0</v>
      </c>
      <c r="H380" s="4">
        <v>0</v>
      </c>
      <c r="I380" s="4">
        <v>0</v>
      </c>
      <c r="J380" s="4">
        <v>0</v>
      </c>
      <c r="K380" s="4">
        <v>0</v>
      </c>
      <c r="L380" s="4">
        <v>0</v>
      </c>
      <c r="M380" s="4">
        <v>0</v>
      </c>
      <c r="N380" s="4">
        <v>0</v>
      </c>
      <c r="O380" s="4">
        <v>0</v>
      </c>
      <c r="P380" s="4">
        <v>0</v>
      </c>
      <c r="Q380" s="4">
        <v>0</v>
      </c>
      <c r="R380" s="4">
        <v>0</v>
      </c>
      <c r="S380" s="4">
        <v>0</v>
      </c>
      <c r="T380" s="4">
        <v>4</v>
      </c>
      <c r="U380" s="4">
        <v>0</v>
      </c>
      <c r="V380" s="4">
        <v>4</v>
      </c>
      <c r="W380" s="4">
        <v>0</v>
      </c>
      <c r="X38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16</v>
      </c>
      <c r="Y380" s="4">
        <f>Tabel1[[#This Row],[Totale openbare capaciteit]]+Tabel1[[#This Row],[Totale doelgroep capaciteit]]+Tabel1[[#This Row],[Cap - Informeel]]</f>
        <v>0</v>
      </c>
      <c r="Z380" s="30"/>
      <c r="AA380" s="30"/>
      <c r="AB380" s="30"/>
      <c r="AC380" s="30"/>
      <c r="AD380" s="30"/>
      <c r="AE380" s="30"/>
      <c r="AF380" s="30"/>
      <c r="AG380" s="30"/>
      <c r="AH380" s="4">
        <f>SUM(Tabel1[[#This Row],[Bez - Gehandicapten algemeen]:[Bez - Overig gereserveerd]])</f>
        <v>0</v>
      </c>
      <c r="AI380" s="29">
        <v>3</v>
      </c>
      <c r="AJ380" s="35"/>
      <c r="AK380" s="34">
        <v>3</v>
      </c>
      <c r="AL380" s="31" t="s">
        <v>388</v>
      </c>
      <c r="AM380" s="22">
        <f>SUM(Tabel1[[#This Row],[Bez - fout, canadees]:[Bez - fout, anders]])</f>
        <v>3</v>
      </c>
      <c r="AN380" s="30"/>
      <c r="AO380" s="30"/>
      <c r="AP380" s="30"/>
      <c r="AQ380" s="30"/>
      <c r="AR380" s="22">
        <f>SUM(Tabel1[[#This Row],[Bez - Obstakel, openbaar]:[Bez - Obstakel, doelgroep]])</f>
        <v>0</v>
      </c>
      <c r="AS380" s="28"/>
      <c r="AT380" s="28"/>
      <c r="AU380" s="1" t="s">
        <v>401</v>
      </c>
      <c r="AV380" s="13">
        <f>SUM(Tabel1[[#This Row],[Bez - doelgroep totaal]]+Tabel1[[#This Row],[Bez - Openbaar]]+Tabel1[[#This Row],[Bez - Foutparkeerders]]+Tabel1[[#This Row],[Bez - Obstakels]]+Tabel1[[#This Row],[Bez - Informeel]])</f>
        <v>3</v>
      </c>
      <c r="AW38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80" s="8">
        <f>IF(OR(Tabel1[[#This Row],[Situatie tijdens meetmoment]]="wegwerkzaamheden",Tabel1[[#This Row],[Situatie tijdens meetmoment]]="niet bereikbaar")," ",IFERROR((Tabel1[[#This Row],[Bez - Privaat]])/Tabel1[[#This Row],[Cap - Privaat]],IF( AND((Tabel1[[#This Row],[Bez - Privaat]])&gt;0,Tabel1[[#This Row],[Cap - Privaat]]=0),"  ","   ")))</f>
        <v>0.1875</v>
      </c>
      <c r="AY380"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80"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80"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80"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380" s="4"/>
      <c r="BN380"/>
      <c r="BQ380" s="4"/>
      <c r="BR380" s="11"/>
      <c r="BS380" s="1"/>
      <c r="BU380"/>
      <c r="CF380" s="4"/>
    </row>
    <row r="381" spans="1:84" x14ac:dyDescent="0.25">
      <c r="A381" s="1" t="s">
        <v>257</v>
      </c>
      <c r="B381" s="1" t="s">
        <v>305</v>
      </c>
      <c r="C381" s="1" t="s">
        <v>420</v>
      </c>
      <c r="D381" s="1" t="s">
        <v>365</v>
      </c>
      <c r="E381" s="40">
        <v>45518</v>
      </c>
      <c r="F381" s="37" t="s">
        <v>302</v>
      </c>
      <c r="G381" s="4">
        <v>4</v>
      </c>
      <c r="H381" s="4">
        <v>0</v>
      </c>
      <c r="I381" s="4">
        <v>1</v>
      </c>
      <c r="J381" s="4">
        <v>0</v>
      </c>
      <c r="K381" s="4">
        <v>0</v>
      </c>
      <c r="L381" s="4">
        <v>0</v>
      </c>
      <c r="M381" s="4">
        <v>0</v>
      </c>
      <c r="N381" s="4">
        <v>0</v>
      </c>
      <c r="O381" s="4">
        <v>1</v>
      </c>
      <c r="P381" s="4">
        <v>0</v>
      </c>
      <c r="Q381" s="4">
        <v>0</v>
      </c>
      <c r="R381" s="4">
        <v>0</v>
      </c>
      <c r="S381" s="4">
        <v>0</v>
      </c>
      <c r="T381" s="4">
        <v>0</v>
      </c>
      <c r="U381" s="4">
        <v>0</v>
      </c>
      <c r="V381" s="4">
        <v>0</v>
      </c>
      <c r="W381" s="4">
        <v>0</v>
      </c>
      <c r="X38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81" s="4">
        <f>Tabel1[[#This Row],[Totale openbare capaciteit]]+Tabel1[[#This Row],[Totale doelgroep capaciteit]]+Tabel1[[#This Row],[Cap - Informeel]]</f>
        <v>5</v>
      </c>
      <c r="Z381" s="29">
        <v>4</v>
      </c>
      <c r="AA381" s="30"/>
      <c r="AB381" s="30"/>
      <c r="AC381" s="30"/>
      <c r="AD381" s="30"/>
      <c r="AE381" s="30"/>
      <c r="AF381" s="30"/>
      <c r="AG381" s="30"/>
      <c r="AH381" s="4">
        <f>SUM(Tabel1[[#This Row],[Bez - Gehandicapten algemeen]:[Bez - Overig gereserveerd]])</f>
        <v>0</v>
      </c>
      <c r="AI381" s="30"/>
      <c r="AJ381" s="35"/>
      <c r="AK381" s="35"/>
      <c r="AL381" s="31"/>
      <c r="AM381" s="22">
        <f>SUM(Tabel1[[#This Row],[Bez - fout, canadees]:[Bez - fout, anders]])</f>
        <v>0</v>
      </c>
      <c r="AN381" s="30"/>
      <c r="AO381" s="30"/>
      <c r="AP381" s="30"/>
      <c r="AQ381" s="30"/>
      <c r="AR381" s="22">
        <f>SUM(Tabel1[[#This Row],[Bez - Obstakel, openbaar]:[Bez - Obstakel, doelgroep]])</f>
        <v>0</v>
      </c>
      <c r="AS381" s="28"/>
      <c r="AT381" s="28"/>
      <c r="AU381" s="1"/>
      <c r="AV381" s="13">
        <f>SUM(Tabel1[[#This Row],[Bez - doelgroep totaal]]+Tabel1[[#This Row],[Bez - Openbaar]]+Tabel1[[#This Row],[Bez - Foutparkeerders]]+Tabel1[[#This Row],[Bez - Obstakels]]+Tabel1[[#This Row],[Bez - Informeel]])</f>
        <v>4</v>
      </c>
      <c r="AW381"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381"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8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38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38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v>
      </c>
      <c r="BB381" s="23">
        <f>IF(OR(Tabel1[[#This Row],[Situatie tijdens meetmoment]]="wegwerkzaamheden",Tabel1[[#This Row],[Situatie tijdens meetmoment]]="niet bereikbaar")," ",IFERROR(Tabel1[[#This Row],[Totale bezetting]]/Tabel1[[#This Row],[Totale capaciteit]],IF( AND(Tabel1[[#This Row],[Totale bezetting]]&gt;0,Tabel1[[#This Row],[Totale capaciteit]]=0),"  ","   ")))</f>
        <v>0.8</v>
      </c>
      <c r="BC381" s="4"/>
      <c r="BN381"/>
      <c r="BQ381" s="4"/>
      <c r="BR381" s="11"/>
      <c r="BS381" s="1"/>
      <c r="BU381"/>
      <c r="CF381" s="4"/>
    </row>
    <row r="382" spans="1:84" x14ac:dyDescent="0.25">
      <c r="A382" s="1" t="s">
        <v>257</v>
      </c>
      <c r="B382" s="1" t="s">
        <v>305</v>
      </c>
      <c r="C382" s="1" t="s">
        <v>420</v>
      </c>
      <c r="D382" s="1" t="s">
        <v>365</v>
      </c>
      <c r="E382" s="40">
        <v>45521</v>
      </c>
      <c r="F382" s="37" t="s">
        <v>303</v>
      </c>
      <c r="G382" s="4">
        <v>4</v>
      </c>
      <c r="H382" s="4">
        <v>0</v>
      </c>
      <c r="I382" s="4">
        <v>1</v>
      </c>
      <c r="J382" s="4">
        <v>0</v>
      </c>
      <c r="K382" s="4">
        <v>0</v>
      </c>
      <c r="L382" s="4">
        <v>0</v>
      </c>
      <c r="M382" s="4">
        <v>0</v>
      </c>
      <c r="N382" s="4">
        <v>0</v>
      </c>
      <c r="O382" s="4">
        <v>1</v>
      </c>
      <c r="P382" s="4">
        <v>0</v>
      </c>
      <c r="Q382" s="4">
        <v>0</v>
      </c>
      <c r="R382" s="4">
        <v>0</v>
      </c>
      <c r="S382" s="4">
        <v>0</v>
      </c>
      <c r="T382" s="4">
        <v>0</v>
      </c>
      <c r="U382" s="4">
        <v>0</v>
      </c>
      <c r="V382" s="4">
        <v>0</v>
      </c>
      <c r="W382" s="4">
        <v>0</v>
      </c>
      <c r="X38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82" s="4">
        <f>Tabel1[[#This Row],[Totale openbare capaciteit]]+Tabel1[[#This Row],[Totale doelgroep capaciteit]]+Tabel1[[#This Row],[Cap - Informeel]]</f>
        <v>5</v>
      </c>
      <c r="Z382" s="29">
        <v>3</v>
      </c>
      <c r="AA382" s="30"/>
      <c r="AB382" s="30"/>
      <c r="AC382" s="30"/>
      <c r="AD382" s="30"/>
      <c r="AE382" s="30"/>
      <c r="AF382" s="30"/>
      <c r="AG382" s="30"/>
      <c r="AH382" s="4">
        <f>SUM(Tabel1[[#This Row],[Bez - Gehandicapten algemeen]:[Bez - Overig gereserveerd]])</f>
        <v>0</v>
      </c>
      <c r="AI382" s="30"/>
      <c r="AJ382" s="35"/>
      <c r="AK382" s="35"/>
      <c r="AL382" s="31"/>
      <c r="AM382" s="22">
        <f>SUM(Tabel1[[#This Row],[Bez - fout, canadees]:[Bez - fout, anders]])</f>
        <v>0</v>
      </c>
      <c r="AN382" s="30"/>
      <c r="AO382" s="30"/>
      <c r="AP382" s="30"/>
      <c r="AQ382" s="30"/>
      <c r="AR382" s="22">
        <f>SUM(Tabel1[[#This Row],[Bez - Obstakel, openbaar]:[Bez - Obstakel, doelgroep]])</f>
        <v>0</v>
      </c>
      <c r="AS382" s="28"/>
      <c r="AT382" s="28"/>
      <c r="AU382" s="1"/>
      <c r="AV382" s="13">
        <f>SUM(Tabel1[[#This Row],[Bez - doelgroep totaal]]+Tabel1[[#This Row],[Bez - Openbaar]]+Tabel1[[#This Row],[Bez - Foutparkeerders]]+Tabel1[[#This Row],[Bez - Obstakels]]+Tabel1[[#This Row],[Bez - Informeel]])</f>
        <v>3</v>
      </c>
      <c r="AW382"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38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8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0.75</v>
      </c>
      <c r="AZ38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0.75</v>
      </c>
      <c r="BA38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v>
      </c>
      <c r="BB382" s="23">
        <f>IF(OR(Tabel1[[#This Row],[Situatie tijdens meetmoment]]="wegwerkzaamheden",Tabel1[[#This Row],[Situatie tijdens meetmoment]]="niet bereikbaar")," ",IFERROR(Tabel1[[#This Row],[Totale bezetting]]/Tabel1[[#This Row],[Totale capaciteit]],IF( AND(Tabel1[[#This Row],[Totale bezetting]]&gt;0,Tabel1[[#This Row],[Totale capaciteit]]=0),"  ","   ")))</f>
        <v>0.6</v>
      </c>
      <c r="BC382" s="4"/>
      <c r="BN382"/>
      <c r="BQ382" s="4"/>
      <c r="BR382" s="11"/>
      <c r="BS382" s="1"/>
      <c r="BU382"/>
      <c r="CF382" s="4"/>
    </row>
    <row r="383" spans="1:84" x14ac:dyDescent="0.25">
      <c r="A383" s="1" t="s">
        <v>258</v>
      </c>
      <c r="B383" s="1" t="s">
        <v>305</v>
      </c>
      <c r="C383" s="1" t="s">
        <v>420</v>
      </c>
      <c r="D383" s="1" t="s">
        <v>375</v>
      </c>
      <c r="E383" s="40">
        <v>45518</v>
      </c>
      <c r="F383" s="37" t="s">
        <v>302</v>
      </c>
      <c r="G383" s="4">
        <v>0</v>
      </c>
      <c r="H383" s="4">
        <v>0</v>
      </c>
      <c r="I383" s="4">
        <v>0</v>
      </c>
      <c r="J383" s="4">
        <v>0</v>
      </c>
      <c r="K383" s="4">
        <v>0</v>
      </c>
      <c r="L383" s="4">
        <v>0</v>
      </c>
      <c r="M383" s="4">
        <v>0</v>
      </c>
      <c r="N383" s="4">
        <v>0</v>
      </c>
      <c r="O383" s="4">
        <v>0</v>
      </c>
      <c r="P383" s="4">
        <v>1</v>
      </c>
      <c r="Q383" s="4">
        <v>1</v>
      </c>
      <c r="R383" s="4">
        <v>0</v>
      </c>
      <c r="S383" s="4">
        <v>1</v>
      </c>
      <c r="T383" s="4">
        <v>0</v>
      </c>
      <c r="U383" s="4">
        <v>0</v>
      </c>
      <c r="V383" s="4">
        <v>8</v>
      </c>
      <c r="W383" s="4">
        <v>0</v>
      </c>
      <c r="X38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21</v>
      </c>
      <c r="Y383" s="4">
        <f>Tabel1[[#This Row],[Totale openbare capaciteit]]+Tabel1[[#This Row],[Totale doelgroep capaciteit]]+Tabel1[[#This Row],[Cap - Informeel]]</f>
        <v>0</v>
      </c>
      <c r="Z383" s="30"/>
      <c r="AA383" s="29"/>
      <c r="AB383" s="30"/>
      <c r="AC383" s="30"/>
      <c r="AD383" s="30"/>
      <c r="AE383" s="30"/>
      <c r="AF383" s="30"/>
      <c r="AG383" s="30"/>
      <c r="AH383" s="4">
        <f>SUM(Tabel1[[#This Row],[Bez - Gehandicapten algemeen]:[Bez - Overig gereserveerd]])</f>
        <v>0</v>
      </c>
      <c r="AI383" s="29">
        <v>13</v>
      </c>
      <c r="AJ383" s="35"/>
      <c r="AK383" s="35">
        <v>2</v>
      </c>
      <c r="AL383" s="31"/>
      <c r="AM383" s="22">
        <f>SUM(Tabel1[[#This Row],[Bez - fout, canadees]:[Bez - fout, anders]])</f>
        <v>2</v>
      </c>
      <c r="AN383" s="30"/>
      <c r="AO383" s="30"/>
      <c r="AP383" s="30"/>
      <c r="AQ383" s="30"/>
      <c r="AR383" s="22">
        <f>SUM(Tabel1[[#This Row],[Bez - Obstakel, openbaar]:[Bez - Obstakel, doelgroep]])</f>
        <v>0</v>
      </c>
      <c r="AS383" s="28"/>
      <c r="AT383" s="28"/>
      <c r="AU383" s="1" t="s">
        <v>401</v>
      </c>
      <c r="AV383" s="13">
        <f>SUM(Tabel1[[#This Row],[Bez - doelgroep totaal]]+Tabel1[[#This Row],[Bez - Openbaar]]+Tabel1[[#This Row],[Bez - Foutparkeerders]]+Tabel1[[#This Row],[Bez - Obstakels]]+Tabel1[[#This Row],[Bez - Informeel]])</f>
        <v>2</v>
      </c>
      <c r="AW38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83" s="8">
        <f>IF(OR(Tabel1[[#This Row],[Situatie tijdens meetmoment]]="wegwerkzaamheden",Tabel1[[#This Row],[Situatie tijdens meetmoment]]="niet bereikbaar")," ",IFERROR((Tabel1[[#This Row],[Bez - Privaat]])/Tabel1[[#This Row],[Cap - Privaat]],IF( AND((Tabel1[[#This Row],[Bez - Privaat]])&gt;0,Tabel1[[#This Row],[Cap - Privaat]]=0),"  ","   ")))</f>
        <v>0.61904761904761907</v>
      </c>
      <c r="AY383"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83"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83"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83"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383" s="4"/>
      <c r="BN383"/>
      <c r="BQ383" s="4"/>
      <c r="BR383" s="11"/>
      <c r="BS383" s="1"/>
      <c r="BU383"/>
      <c r="CF383" s="4"/>
    </row>
    <row r="384" spans="1:84" x14ac:dyDescent="0.25">
      <c r="A384" s="1" t="s">
        <v>258</v>
      </c>
      <c r="B384" s="1" t="s">
        <v>305</v>
      </c>
      <c r="C384" s="1" t="s">
        <v>420</v>
      </c>
      <c r="D384" s="1" t="s">
        <v>375</v>
      </c>
      <c r="E384" s="40">
        <v>45521</v>
      </c>
      <c r="F384" s="37" t="s">
        <v>303</v>
      </c>
      <c r="G384" s="4">
        <v>0</v>
      </c>
      <c r="H384" s="4">
        <v>0</v>
      </c>
      <c r="I384" s="4">
        <v>0</v>
      </c>
      <c r="J384" s="4">
        <v>0</v>
      </c>
      <c r="K384" s="4">
        <v>0</v>
      </c>
      <c r="L384" s="4">
        <v>0</v>
      </c>
      <c r="M384" s="4">
        <v>0</v>
      </c>
      <c r="N384" s="4">
        <v>0</v>
      </c>
      <c r="O384" s="4">
        <v>0</v>
      </c>
      <c r="P384" s="4">
        <v>1</v>
      </c>
      <c r="Q384" s="4">
        <v>1</v>
      </c>
      <c r="R384" s="4">
        <v>0</v>
      </c>
      <c r="S384" s="4">
        <v>1</v>
      </c>
      <c r="T384" s="4">
        <v>0</v>
      </c>
      <c r="U384" s="4">
        <v>0</v>
      </c>
      <c r="V384" s="4">
        <v>8</v>
      </c>
      <c r="W384" s="4">
        <v>0</v>
      </c>
      <c r="X38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21</v>
      </c>
      <c r="Y384" s="4">
        <f>Tabel1[[#This Row],[Totale openbare capaciteit]]+Tabel1[[#This Row],[Totale doelgroep capaciteit]]+Tabel1[[#This Row],[Cap - Informeel]]</f>
        <v>0</v>
      </c>
      <c r="Z384" s="30"/>
      <c r="AA384" s="30"/>
      <c r="AB384" s="30"/>
      <c r="AC384" s="30"/>
      <c r="AD384" s="30"/>
      <c r="AE384" s="30"/>
      <c r="AF384" s="30"/>
      <c r="AG384" s="30"/>
      <c r="AH384" s="4">
        <f>SUM(Tabel1[[#This Row],[Bez - Gehandicapten algemeen]:[Bez - Overig gereserveerd]])</f>
        <v>0</v>
      </c>
      <c r="AI384" s="29">
        <v>10</v>
      </c>
      <c r="AJ384" s="35"/>
      <c r="AK384" s="34">
        <v>3</v>
      </c>
      <c r="AL384" s="31" t="s">
        <v>388</v>
      </c>
      <c r="AM384" s="22">
        <f>SUM(Tabel1[[#This Row],[Bez - fout, canadees]:[Bez - fout, anders]])</f>
        <v>3</v>
      </c>
      <c r="AN384" s="30"/>
      <c r="AO384" s="30"/>
      <c r="AP384" s="30"/>
      <c r="AQ384" s="30"/>
      <c r="AR384" s="22">
        <f>SUM(Tabel1[[#This Row],[Bez - Obstakel, openbaar]:[Bez - Obstakel, doelgroep]])</f>
        <v>0</v>
      </c>
      <c r="AS384" s="28"/>
      <c r="AT384" s="28"/>
      <c r="AU384" s="1" t="s">
        <v>401</v>
      </c>
      <c r="AV384" s="13">
        <f>SUM(Tabel1[[#This Row],[Bez - doelgroep totaal]]+Tabel1[[#This Row],[Bez - Openbaar]]+Tabel1[[#This Row],[Bez - Foutparkeerders]]+Tabel1[[#This Row],[Bez - Obstakels]]+Tabel1[[#This Row],[Bez - Informeel]])</f>
        <v>3</v>
      </c>
      <c r="AW38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84" s="8">
        <f>IF(OR(Tabel1[[#This Row],[Situatie tijdens meetmoment]]="wegwerkzaamheden",Tabel1[[#This Row],[Situatie tijdens meetmoment]]="niet bereikbaar")," ",IFERROR((Tabel1[[#This Row],[Bez - Privaat]])/Tabel1[[#This Row],[Cap - Privaat]],IF( AND((Tabel1[[#This Row],[Bez - Privaat]])&gt;0,Tabel1[[#This Row],[Cap - Privaat]]=0),"  ","   ")))</f>
        <v>0.47619047619047616</v>
      </c>
      <c r="AY384"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84"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84"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84"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384" s="4"/>
      <c r="BN384"/>
      <c r="BQ384" s="4"/>
      <c r="BR384" s="11"/>
      <c r="BS384" s="1"/>
      <c r="BU384"/>
      <c r="CF384" s="4"/>
    </row>
    <row r="385" spans="1:84" x14ac:dyDescent="0.25">
      <c r="A385" s="1" t="s">
        <v>259</v>
      </c>
      <c r="B385" s="1" t="s">
        <v>305</v>
      </c>
      <c r="C385" s="1" t="s">
        <v>420</v>
      </c>
      <c r="D385" s="1" t="s">
        <v>371</v>
      </c>
      <c r="E385" s="40">
        <v>45518</v>
      </c>
      <c r="F385" s="37" t="s">
        <v>302</v>
      </c>
      <c r="G385" s="4">
        <v>3</v>
      </c>
      <c r="H385" s="4">
        <v>0</v>
      </c>
      <c r="I385" s="4">
        <v>0</v>
      </c>
      <c r="J385" s="4">
        <v>0</v>
      </c>
      <c r="K385" s="4">
        <v>0</v>
      </c>
      <c r="L385" s="4">
        <v>0</v>
      </c>
      <c r="M385" s="4">
        <v>0</v>
      </c>
      <c r="N385" s="4">
        <v>0</v>
      </c>
      <c r="O385" s="4">
        <v>0</v>
      </c>
      <c r="P385" s="4">
        <v>0</v>
      </c>
      <c r="Q385" s="4">
        <v>0</v>
      </c>
      <c r="R385" s="4">
        <v>0</v>
      </c>
      <c r="S385" s="4">
        <v>0</v>
      </c>
      <c r="T385" s="4">
        <v>0</v>
      </c>
      <c r="U385" s="4">
        <v>0</v>
      </c>
      <c r="V385" s="4">
        <v>0</v>
      </c>
      <c r="W385" s="4">
        <v>0</v>
      </c>
      <c r="X38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85" s="4">
        <f>Tabel1[[#This Row],[Totale openbare capaciteit]]+Tabel1[[#This Row],[Totale doelgroep capaciteit]]+Tabel1[[#This Row],[Cap - Informeel]]</f>
        <v>3</v>
      </c>
      <c r="Z385" s="30"/>
      <c r="AA385" s="30"/>
      <c r="AB385" s="30"/>
      <c r="AC385" s="30"/>
      <c r="AD385" s="30"/>
      <c r="AE385" s="30"/>
      <c r="AF385" s="30"/>
      <c r="AG385" s="30"/>
      <c r="AH385" s="4">
        <f>SUM(Tabel1[[#This Row],[Bez - Gehandicapten algemeen]:[Bez - Overig gereserveerd]])</f>
        <v>0</v>
      </c>
      <c r="AI385" s="30"/>
      <c r="AJ385" s="35"/>
      <c r="AK385" s="35"/>
      <c r="AL385" s="31"/>
      <c r="AM385" s="22">
        <f>SUM(Tabel1[[#This Row],[Bez - fout, canadees]:[Bez - fout, anders]])</f>
        <v>0</v>
      </c>
      <c r="AN385" s="30"/>
      <c r="AO385" s="30"/>
      <c r="AP385" s="30"/>
      <c r="AQ385" s="30"/>
      <c r="AR385" s="22">
        <f>SUM(Tabel1[[#This Row],[Bez - Obstakel, openbaar]:[Bez - Obstakel, doelgroep]])</f>
        <v>0</v>
      </c>
      <c r="AS385" s="28"/>
      <c r="AT385" s="28"/>
      <c r="AU385" s="1"/>
      <c r="AV385" s="13">
        <f>SUM(Tabel1[[#This Row],[Bez - doelgroep totaal]]+Tabel1[[#This Row],[Bez - Openbaar]]+Tabel1[[#This Row],[Bez - Foutparkeerders]]+Tabel1[[#This Row],[Bez - Obstakels]]+Tabel1[[#This Row],[Bez - Informeel]])</f>
        <v>0</v>
      </c>
      <c r="AW38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8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8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38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v>
      </c>
      <c r="BA38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385" s="23">
        <f>IF(OR(Tabel1[[#This Row],[Situatie tijdens meetmoment]]="wegwerkzaamheden",Tabel1[[#This Row],[Situatie tijdens meetmoment]]="niet bereikbaar")," ",IFERROR(Tabel1[[#This Row],[Totale bezetting]]/Tabel1[[#This Row],[Totale capaciteit]],IF( AND(Tabel1[[#This Row],[Totale bezetting]]&gt;0,Tabel1[[#This Row],[Totale capaciteit]]=0),"  ","   ")))</f>
        <v>0</v>
      </c>
      <c r="BC385" s="4"/>
      <c r="BN385"/>
      <c r="BQ385" s="4"/>
      <c r="BR385" s="11"/>
      <c r="BS385" s="1"/>
      <c r="BU385"/>
      <c r="CF385" s="4"/>
    </row>
    <row r="386" spans="1:84" x14ac:dyDescent="0.25">
      <c r="A386" s="1" t="s">
        <v>259</v>
      </c>
      <c r="B386" s="1" t="s">
        <v>305</v>
      </c>
      <c r="C386" s="1" t="s">
        <v>420</v>
      </c>
      <c r="D386" s="1" t="s">
        <v>371</v>
      </c>
      <c r="E386" s="40">
        <v>45521</v>
      </c>
      <c r="F386" s="37" t="s">
        <v>303</v>
      </c>
      <c r="G386" s="4">
        <v>3</v>
      </c>
      <c r="H386" s="4">
        <v>0</v>
      </c>
      <c r="I386" s="4">
        <v>0</v>
      </c>
      <c r="J386" s="4">
        <v>0</v>
      </c>
      <c r="K386" s="4">
        <v>0</v>
      </c>
      <c r="L386" s="4">
        <v>0</v>
      </c>
      <c r="M386" s="4">
        <v>0</v>
      </c>
      <c r="N386" s="4">
        <v>0</v>
      </c>
      <c r="O386" s="4">
        <v>0</v>
      </c>
      <c r="P386" s="4">
        <v>0</v>
      </c>
      <c r="Q386" s="4">
        <v>0</v>
      </c>
      <c r="R386" s="4">
        <v>0</v>
      </c>
      <c r="S386" s="4">
        <v>0</v>
      </c>
      <c r="T386" s="4">
        <v>0</v>
      </c>
      <c r="U386" s="4">
        <v>0</v>
      </c>
      <c r="V386" s="4">
        <v>0</v>
      </c>
      <c r="W386" s="4">
        <v>0</v>
      </c>
      <c r="X38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86" s="4">
        <f>Tabel1[[#This Row],[Totale openbare capaciteit]]+Tabel1[[#This Row],[Totale doelgroep capaciteit]]+Tabel1[[#This Row],[Cap - Informeel]]</f>
        <v>3</v>
      </c>
      <c r="Z386" s="29">
        <v>1</v>
      </c>
      <c r="AA386" s="30"/>
      <c r="AB386" s="30"/>
      <c r="AC386" s="30"/>
      <c r="AD386" s="30"/>
      <c r="AE386" s="30"/>
      <c r="AF386" s="30"/>
      <c r="AG386" s="30"/>
      <c r="AH386" s="4">
        <f>SUM(Tabel1[[#This Row],[Bez - Gehandicapten algemeen]:[Bez - Overig gereserveerd]])</f>
        <v>0</v>
      </c>
      <c r="AI386" s="30"/>
      <c r="AJ386" s="35"/>
      <c r="AK386" s="35"/>
      <c r="AL386" s="31"/>
      <c r="AM386" s="22">
        <f>SUM(Tabel1[[#This Row],[Bez - fout, canadees]:[Bez - fout, anders]])</f>
        <v>0</v>
      </c>
      <c r="AN386" s="30"/>
      <c r="AO386" s="30"/>
      <c r="AP386" s="30"/>
      <c r="AQ386" s="30"/>
      <c r="AR386" s="22">
        <f>SUM(Tabel1[[#This Row],[Bez - Obstakel, openbaar]:[Bez - Obstakel, doelgroep]])</f>
        <v>0</v>
      </c>
      <c r="AS386" s="28"/>
      <c r="AT386" s="28"/>
      <c r="AU386" s="1"/>
      <c r="AV386" s="13">
        <f>SUM(Tabel1[[#This Row],[Bez - doelgroep totaal]]+Tabel1[[#This Row],[Bez - Openbaar]]+Tabel1[[#This Row],[Bez - Foutparkeerders]]+Tabel1[[#This Row],[Bez - Obstakels]]+Tabel1[[#This Row],[Bez - Informeel]])</f>
        <v>1</v>
      </c>
      <c r="AW38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8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8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0.33333333333333331</v>
      </c>
      <c r="AZ38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0.33333333333333331</v>
      </c>
      <c r="BA38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0.33333333333333331</v>
      </c>
      <c r="BB386" s="23">
        <f>IF(OR(Tabel1[[#This Row],[Situatie tijdens meetmoment]]="wegwerkzaamheden",Tabel1[[#This Row],[Situatie tijdens meetmoment]]="niet bereikbaar")," ",IFERROR(Tabel1[[#This Row],[Totale bezetting]]/Tabel1[[#This Row],[Totale capaciteit]],IF( AND(Tabel1[[#This Row],[Totale bezetting]]&gt;0,Tabel1[[#This Row],[Totale capaciteit]]=0),"  ","   ")))</f>
        <v>0.33333333333333331</v>
      </c>
      <c r="BC386" s="4"/>
      <c r="BN386"/>
      <c r="BQ386" s="4"/>
      <c r="BR386" s="11"/>
      <c r="BS386" s="1"/>
      <c r="BU386"/>
      <c r="CF386" s="4"/>
    </row>
    <row r="387" spans="1:84" x14ac:dyDescent="0.25">
      <c r="A387" s="1" t="s">
        <v>260</v>
      </c>
      <c r="B387" s="1" t="s">
        <v>305</v>
      </c>
      <c r="C387" s="1" t="s">
        <v>420</v>
      </c>
      <c r="D387" s="1" t="s">
        <v>365</v>
      </c>
      <c r="E387" s="40">
        <v>45518</v>
      </c>
      <c r="F387" s="37" t="s">
        <v>302</v>
      </c>
      <c r="G387" s="4">
        <v>10</v>
      </c>
      <c r="H387" s="4">
        <v>0</v>
      </c>
      <c r="I387" s="4">
        <v>0</v>
      </c>
      <c r="J387" s="4">
        <v>0</v>
      </c>
      <c r="K387" s="4">
        <v>0</v>
      </c>
      <c r="L387" s="4">
        <v>0</v>
      </c>
      <c r="M387" s="4">
        <v>0</v>
      </c>
      <c r="N387" s="4">
        <v>0</v>
      </c>
      <c r="O387" s="4">
        <v>0</v>
      </c>
      <c r="P387" s="4">
        <v>0</v>
      </c>
      <c r="Q387" s="4">
        <v>0</v>
      </c>
      <c r="R387" s="4">
        <v>2</v>
      </c>
      <c r="S387" s="4">
        <v>0</v>
      </c>
      <c r="T387" s="4">
        <v>0</v>
      </c>
      <c r="U387" s="4">
        <v>0</v>
      </c>
      <c r="V387" s="4">
        <v>0</v>
      </c>
      <c r="W387" s="4">
        <v>0</v>
      </c>
      <c r="X38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387" s="4">
        <f>Tabel1[[#This Row],[Totale openbare capaciteit]]+Tabel1[[#This Row],[Totale doelgroep capaciteit]]+Tabel1[[#This Row],[Cap - Informeel]]</f>
        <v>10</v>
      </c>
      <c r="Z387" s="29">
        <v>6</v>
      </c>
      <c r="AA387" s="29"/>
      <c r="AB387" s="30"/>
      <c r="AC387" s="30"/>
      <c r="AD387" s="30"/>
      <c r="AE387" s="30"/>
      <c r="AF387" s="30"/>
      <c r="AG387" s="30"/>
      <c r="AH387" s="4">
        <f>SUM(Tabel1[[#This Row],[Bez - Gehandicapten algemeen]:[Bez - Overig gereserveerd]])</f>
        <v>0</v>
      </c>
      <c r="AI387" s="29">
        <v>2</v>
      </c>
      <c r="AJ387" s="35"/>
      <c r="AK387" s="35"/>
      <c r="AL387" s="31"/>
      <c r="AM387" s="22">
        <f>SUM(Tabel1[[#This Row],[Bez - fout, canadees]:[Bez - fout, anders]])</f>
        <v>0</v>
      </c>
      <c r="AN387" s="30"/>
      <c r="AO387" s="30"/>
      <c r="AP387" s="30"/>
      <c r="AQ387" s="30"/>
      <c r="AR387" s="22">
        <f>SUM(Tabel1[[#This Row],[Bez - Obstakel, openbaar]:[Bez - Obstakel, doelgroep]])</f>
        <v>0</v>
      </c>
      <c r="AS387" s="28"/>
      <c r="AT387" s="28"/>
      <c r="AU387" s="1"/>
      <c r="AV387" s="13">
        <f>SUM(Tabel1[[#This Row],[Bez - doelgroep totaal]]+Tabel1[[#This Row],[Bez - Openbaar]]+Tabel1[[#This Row],[Bez - Foutparkeerders]]+Tabel1[[#This Row],[Bez - Obstakels]]+Tabel1[[#This Row],[Bez - Informeel]])</f>
        <v>6</v>
      </c>
      <c r="AW38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87" s="8">
        <f>IF(OR(Tabel1[[#This Row],[Situatie tijdens meetmoment]]="wegwerkzaamheden",Tabel1[[#This Row],[Situatie tijdens meetmoment]]="niet bereikbaar")," ",IFERROR((Tabel1[[#This Row],[Bez - Privaat]])/Tabel1[[#This Row],[Cap - Privaat]],IF( AND((Tabel1[[#This Row],[Bez - Privaat]])&gt;0,Tabel1[[#This Row],[Cap - Privaat]]=0),"  ","   ")))</f>
        <v>1</v>
      </c>
      <c r="AY38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v>
      </c>
      <c r="AZ38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v>
      </c>
      <c r="BA38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v>
      </c>
      <c r="BB387" s="23">
        <f>IF(OR(Tabel1[[#This Row],[Situatie tijdens meetmoment]]="wegwerkzaamheden",Tabel1[[#This Row],[Situatie tijdens meetmoment]]="niet bereikbaar")," ",IFERROR(Tabel1[[#This Row],[Totale bezetting]]/Tabel1[[#This Row],[Totale capaciteit]],IF( AND(Tabel1[[#This Row],[Totale bezetting]]&gt;0,Tabel1[[#This Row],[Totale capaciteit]]=0),"  ","   ")))</f>
        <v>0.6</v>
      </c>
      <c r="BC387" s="4"/>
      <c r="BN387"/>
      <c r="BQ387" s="4"/>
      <c r="BR387" s="11"/>
      <c r="BS387" s="1"/>
      <c r="BU387"/>
      <c r="CF387" s="4"/>
    </row>
    <row r="388" spans="1:84" x14ac:dyDescent="0.25">
      <c r="A388" s="1" t="s">
        <v>260</v>
      </c>
      <c r="B388" s="1" t="s">
        <v>305</v>
      </c>
      <c r="C388" s="1" t="s">
        <v>420</v>
      </c>
      <c r="D388" s="1" t="s">
        <v>365</v>
      </c>
      <c r="E388" s="40">
        <v>45521</v>
      </c>
      <c r="F388" s="37" t="s">
        <v>303</v>
      </c>
      <c r="G388" s="4">
        <v>10</v>
      </c>
      <c r="H388" s="4">
        <v>0</v>
      </c>
      <c r="I388" s="4">
        <v>0</v>
      </c>
      <c r="J388" s="4">
        <v>0</v>
      </c>
      <c r="K388" s="4">
        <v>0</v>
      </c>
      <c r="L388" s="4">
        <v>0</v>
      </c>
      <c r="M388" s="4">
        <v>0</v>
      </c>
      <c r="N388" s="4">
        <v>0</v>
      </c>
      <c r="O388" s="4">
        <v>0</v>
      </c>
      <c r="P388" s="4">
        <v>0</v>
      </c>
      <c r="Q388" s="4">
        <v>0</v>
      </c>
      <c r="R388" s="4">
        <v>2</v>
      </c>
      <c r="S388" s="4">
        <v>0</v>
      </c>
      <c r="T388" s="4">
        <v>0</v>
      </c>
      <c r="U388" s="4">
        <v>0</v>
      </c>
      <c r="V388" s="4">
        <v>0</v>
      </c>
      <c r="W388" s="4">
        <v>0</v>
      </c>
      <c r="X38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388" s="4">
        <f>Tabel1[[#This Row],[Totale openbare capaciteit]]+Tabel1[[#This Row],[Totale doelgroep capaciteit]]+Tabel1[[#This Row],[Cap - Informeel]]</f>
        <v>10</v>
      </c>
      <c r="Z388" s="29">
        <v>3</v>
      </c>
      <c r="AA388" s="30"/>
      <c r="AB388" s="30"/>
      <c r="AC388" s="30"/>
      <c r="AD388" s="30"/>
      <c r="AE388" s="30"/>
      <c r="AF388" s="30"/>
      <c r="AG388" s="30"/>
      <c r="AH388" s="4">
        <f>SUM(Tabel1[[#This Row],[Bez - Gehandicapten algemeen]:[Bez - Overig gereserveerd]])</f>
        <v>0</v>
      </c>
      <c r="AI388" s="29">
        <v>1</v>
      </c>
      <c r="AJ388" s="35"/>
      <c r="AK388" s="35"/>
      <c r="AL388" s="31"/>
      <c r="AM388" s="22">
        <f>SUM(Tabel1[[#This Row],[Bez - fout, canadees]:[Bez - fout, anders]])</f>
        <v>0</v>
      </c>
      <c r="AN388" s="29">
        <v>3</v>
      </c>
      <c r="AO388" s="29"/>
      <c r="AP388" s="30"/>
      <c r="AQ388" s="30" t="s">
        <v>389</v>
      </c>
      <c r="AR388" s="22">
        <f>SUM(Tabel1[[#This Row],[Bez - Obstakel, openbaar]:[Bez - Obstakel, doelgroep]])</f>
        <v>3</v>
      </c>
      <c r="AS388" s="28" t="s">
        <v>400</v>
      </c>
      <c r="AT388" s="28"/>
      <c r="AU388" s="1"/>
      <c r="AV388" s="13">
        <f>SUM(Tabel1[[#This Row],[Bez - doelgroep totaal]]+Tabel1[[#This Row],[Bez - Openbaar]]+Tabel1[[#This Row],[Bez - Foutparkeerders]]+Tabel1[[#This Row],[Bez - Obstakels]]+Tabel1[[#This Row],[Bez - Informeel]])</f>
        <v>6</v>
      </c>
      <c r="AW38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88" s="8">
        <f>IF(OR(Tabel1[[#This Row],[Situatie tijdens meetmoment]]="wegwerkzaamheden",Tabel1[[#This Row],[Situatie tijdens meetmoment]]="niet bereikbaar")," ",IFERROR((Tabel1[[#This Row],[Bez - Privaat]])/Tabel1[[#This Row],[Cap - Privaat]],IF( AND((Tabel1[[#This Row],[Bez - Privaat]])&gt;0,Tabel1[[#This Row],[Cap - Privaat]]=0),"  ","   ")))</f>
        <v>0.5</v>
      </c>
      <c r="AY38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v>
      </c>
      <c r="AZ38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v>
      </c>
      <c r="BA38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v>
      </c>
      <c r="BB388" s="23">
        <f>IF(OR(Tabel1[[#This Row],[Situatie tijdens meetmoment]]="wegwerkzaamheden",Tabel1[[#This Row],[Situatie tijdens meetmoment]]="niet bereikbaar")," ",IFERROR(Tabel1[[#This Row],[Totale bezetting]]/Tabel1[[#This Row],[Totale capaciteit]],IF( AND(Tabel1[[#This Row],[Totale bezetting]]&gt;0,Tabel1[[#This Row],[Totale capaciteit]]=0),"  ","   ")))</f>
        <v>0.6</v>
      </c>
      <c r="BC388" s="4"/>
      <c r="BN388"/>
      <c r="BQ388" s="4"/>
      <c r="BR388" s="11"/>
      <c r="BS388" s="1"/>
      <c r="BU388"/>
      <c r="CF388" s="4"/>
    </row>
    <row r="389" spans="1:84" x14ac:dyDescent="0.25">
      <c r="A389" s="1" t="s">
        <v>261</v>
      </c>
      <c r="B389" s="1" t="s">
        <v>305</v>
      </c>
      <c r="C389" s="1" t="s">
        <v>420</v>
      </c>
      <c r="D389" s="1" t="s">
        <v>376</v>
      </c>
      <c r="E389" s="40">
        <v>45518</v>
      </c>
      <c r="F389" s="37" t="s">
        <v>302</v>
      </c>
      <c r="G389" s="4">
        <v>5</v>
      </c>
      <c r="H389" s="4">
        <v>0</v>
      </c>
      <c r="I389" s="4">
        <v>0</v>
      </c>
      <c r="J389" s="4">
        <v>0</v>
      </c>
      <c r="K389" s="4">
        <v>0</v>
      </c>
      <c r="L389" s="4">
        <v>0</v>
      </c>
      <c r="M389" s="4">
        <v>0</v>
      </c>
      <c r="N389" s="4">
        <v>0</v>
      </c>
      <c r="O389" s="4">
        <v>0</v>
      </c>
      <c r="P389" s="4">
        <v>2</v>
      </c>
      <c r="Q389" s="4">
        <v>0</v>
      </c>
      <c r="R389" s="4">
        <v>0</v>
      </c>
      <c r="S389" s="4">
        <v>3</v>
      </c>
      <c r="T389" s="4">
        <v>0</v>
      </c>
      <c r="U389" s="4">
        <v>0</v>
      </c>
      <c r="V389" s="4">
        <v>0</v>
      </c>
      <c r="W389" s="4">
        <v>0</v>
      </c>
      <c r="X38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8</v>
      </c>
      <c r="Y389" s="4">
        <f>Tabel1[[#This Row],[Totale openbare capaciteit]]+Tabel1[[#This Row],[Totale doelgroep capaciteit]]+Tabel1[[#This Row],[Cap - Informeel]]</f>
        <v>5</v>
      </c>
      <c r="Z389" s="29">
        <v>1</v>
      </c>
      <c r="AA389" s="30"/>
      <c r="AB389" s="30"/>
      <c r="AC389" s="30"/>
      <c r="AD389" s="30"/>
      <c r="AE389" s="30"/>
      <c r="AF389" s="30"/>
      <c r="AG389" s="30"/>
      <c r="AH389" s="4">
        <f>SUM(Tabel1[[#This Row],[Bez - Gehandicapten algemeen]:[Bez - Overig gereserveerd]])</f>
        <v>0</v>
      </c>
      <c r="AI389" s="29">
        <v>6</v>
      </c>
      <c r="AJ389" s="35"/>
      <c r="AK389" s="35"/>
      <c r="AL389" s="31"/>
      <c r="AM389" s="22">
        <f>SUM(Tabel1[[#This Row],[Bez - fout, canadees]:[Bez - fout, anders]])</f>
        <v>0</v>
      </c>
      <c r="AN389" s="30"/>
      <c r="AO389" s="30"/>
      <c r="AP389" s="30"/>
      <c r="AQ389" s="30"/>
      <c r="AR389" s="22">
        <f>SUM(Tabel1[[#This Row],[Bez - Obstakel, openbaar]:[Bez - Obstakel, doelgroep]])</f>
        <v>0</v>
      </c>
      <c r="AS389" s="28"/>
      <c r="AT389" s="28"/>
      <c r="AU389" s="1"/>
      <c r="AV389" s="13">
        <f>SUM(Tabel1[[#This Row],[Bez - doelgroep totaal]]+Tabel1[[#This Row],[Bez - Openbaar]]+Tabel1[[#This Row],[Bez - Foutparkeerders]]+Tabel1[[#This Row],[Bez - Obstakels]]+Tabel1[[#This Row],[Bez - Informeel]])</f>
        <v>1</v>
      </c>
      <c r="AW38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89" s="8">
        <f>IF(OR(Tabel1[[#This Row],[Situatie tijdens meetmoment]]="wegwerkzaamheden",Tabel1[[#This Row],[Situatie tijdens meetmoment]]="niet bereikbaar")," ",IFERROR((Tabel1[[#This Row],[Bez - Privaat]])/Tabel1[[#This Row],[Cap - Privaat]],IF( AND((Tabel1[[#This Row],[Bez - Privaat]])&gt;0,Tabel1[[#This Row],[Cap - Privaat]]=0),"  ","   ")))</f>
        <v>0.75</v>
      </c>
      <c r="AY38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0.2</v>
      </c>
      <c r="AZ38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0.2</v>
      </c>
      <c r="BA38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0.2</v>
      </c>
      <c r="BB389" s="23">
        <f>IF(OR(Tabel1[[#This Row],[Situatie tijdens meetmoment]]="wegwerkzaamheden",Tabel1[[#This Row],[Situatie tijdens meetmoment]]="niet bereikbaar")," ",IFERROR(Tabel1[[#This Row],[Totale bezetting]]/Tabel1[[#This Row],[Totale capaciteit]],IF( AND(Tabel1[[#This Row],[Totale bezetting]]&gt;0,Tabel1[[#This Row],[Totale capaciteit]]=0),"  ","   ")))</f>
        <v>0.2</v>
      </c>
      <c r="BC389" s="4"/>
      <c r="BN389"/>
      <c r="BQ389" s="4"/>
      <c r="BR389" s="11"/>
      <c r="BS389" s="1"/>
      <c r="BU389"/>
      <c r="CF389" s="4"/>
    </row>
    <row r="390" spans="1:84" x14ac:dyDescent="0.25">
      <c r="A390" s="1" t="s">
        <v>261</v>
      </c>
      <c r="B390" s="1" t="s">
        <v>305</v>
      </c>
      <c r="C390" s="1" t="s">
        <v>420</v>
      </c>
      <c r="D390" s="1" t="s">
        <v>376</v>
      </c>
      <c r="E390" s="40">
        <v>45521</v>
      </c>
      <c r="F390" s="37" t="s">
        <v>303</v>
      </c>
      <c r="G390" s="4">
        <v>5</v>
      </c>
      <c r="H390" s="4">
        <v>0</v>
      </c>
      <c r="I390" s="4">
        <v>0</v>
      </c>
      <c r="J390" s="4">
        <v>0</v>
      </c>
      <c r="K390" s="4">
        <v>0</v>
      </c>
      <c r="L390" s="4">
        <v>0</v>
      </c>
      <c r="M390" s="4">
        <v>0</v>
      </c>
      <c r="N390" s="4">
        <v>0</v>
      </c>
      <c r="O390" s="4">
        <v>0</v>
      </c>
      <c r="P390" s="4">
        <v>2</v>
      </c>
      <c r="Q390" s="4">
        <v>0</v>
      </c>
      <c r="R390" s="4">
        <v>0</v>
      </c>
      <c r="S390" s="4">
        <v>3</v>
      </c>
      <c r="T390" s="4">
        <v>0</v>
      </c>
      <c r="U390" s="4">
        <v>0</v>
      </c>
      <c r="V390" s="4">
        <v>0</v>
      </c>
      <c r="W390" s="4">
        <v>0</v>
      </c>
      <c r="X39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8</v>
      </c>
      <c r="Y390" s="4">
        <f>Tabel1[[#This Row],[Totale openbare capaciteit]]+Tabel1[[#This Row],[Totale doelgroep capaciteit]]+Tabel1[[#This Row],[Cap - Informeel]]</f>
        <v>5</v>
      </c>
      <c r="Z390" s="29">
        <v>4</v>
      </c>
      <c r="AA390" s="30"/>
      <c r="AB390" s="30"/>
      <c r="AC390" s="30"/>
      <c r="AD390" s="30"/>
      <c r="AE390" s="30"/>
      <c r="AF390" s="30"/>
      <c r="AG390" s="30"/>
      <c r="AH390" s="4">
        <f>SUM(Tabel1[[#This Row],[Bez - Gehandicapten algemeen]:[Bez - Overig gereserveerd]])</f>
        <v>0</v>
      </c>
      <c r="AI390" s="29">
        <v>5</v>
      </c>
      <c r="AJ390" s="35"/>
      <c r="AK390" s="34">
        <v>1</v>
      </c>
      <c r="AL390" s="31" t="s">
        <v>391</v>
      </c>
      <c r="AM390" s="22">
        <f>SUM(Tabel1[[#This Row],[Bez - fout, canadees]:[Bez - fout, anders]])</f>
        <v>1</v>
      </c>
      <c r="AN390" s="30"/>
      <c r="AO390" s="30"/>
      <c r="AP390" s="30"/>
      <c r="AQ390" s="30"/>
      <c r="AR390" s="22">
        <f>SUM(Tabel1[[#This Row],[Bez - Obstakel, openbaar]:[Bez - Obstakel, doelgroep]])</f>
        <v>0</v>
      </c>
      <c r="AS390" s="28"/>
      <c r="AT390" s="28"/>
      <c r="AU390" s="1"/>
      <c r="AV390" s="13">
        <f>SUM(Tabel1[[#This Row],[Bez - doelgroep totaal]]+Tabel1[[#This Row],[Bez - Openbaar]]+Tabel1[[#This Row],[Bez - Foutparkeerders]]+Tabel1[[#This Row],[Bez - Obstakels]]+Tabel1[[#This Row],[Bez - Informeel]])</f>
        <v>5</v>
      </c>
      <c r="AW39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90" s="8">
        <f>IF(OR(Tabel1[[#This Row],[Situatie tijdens meetmoment]]="wegwerkzaamheden",Tabel1[[#This Row],[Situatie tijdens meetmoment]]="niet bereikbaar")," ",IFERROR((Tabel1[[#This Row],[Bez - Privaat]])/Tabel1[[#This Row],[Cap - Privaat]],IF( AND((Tabel1[[#This Row],[Bez - Privaat]])&gt;0,Tabel1[[#This Row],[Cap - Privaat]]=0),"  ","   ")))</f>
        <v>0.625</v>
      </c>
      <c r="AY39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v>
      </c>
      <c r="AZ39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39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390" s="23">
        <f>IF(OR(Tabel1[[#This Row],[Situatie tijdens meetmoment]]="wegwerkzaamheden",Tabel1[[#This Row],[Situatie tijdens meetmoment]]="niet bereikbaar")," ",IFERROR(Tabel1[[#This Row],[Totale bezetting]]/Tabel1[[#This Row],[Totale capaciteit]],IF( AND(Tabel1[[#This Row],[Totale bezetting]]&gt;0,Tabel1[[#This Row],[Totale capaciteit]]=0),"  ","   ")))</f>
        <v>1</v>
      </c>
      <c r="BC390" s="4"/>
      <c r="BN390"/>
      <c r="BQ390" s="4"/>
      <c r="BR390" s="11"/>
      <c r="BS390" s="1"/>
      <c r="BU390"/>
      <c r="CF390" s="4"/>
    </row>
    <row r="391" spans="1:84" x14ac:dyDescent="0.25">
      <c r="A391" s="1" t="s">
        <v>262</v>
      </c>
      <c r="B391" s="1" t="s">
        <v>305</v>
      </c>
      <c r="C391" s="1" t="s">
        <v>420</v>
      </c>
      <c r="D391" s="1" t="s">
        <v>365</v>
      </c>
      <c r="E391" s="40">
        <v>45518</v>
      </c>
      <c r="F391" s="37" t="s">
        <v>302</v>
      </c>
      <c r="G391" s="4">
        <v>6</v>
      </c>
      <c r="H391" s="4">
        <v>0</v>
      </c>
      <c r="I391" s="4">
        <v>0</v>
      </c>
      <c r="J391" s="4">
        <v>0</v>
      </c>
      <c r="K391" s="4">
        <v>0</v>
      </c>
      <c r="L391" s="4">
        <v>0</v>
      </c>
      <c r="M391" s="4">
        <v>0</v>
      </c>
      <c r="N391" s="4">
        <v>0</v>
      </c>
      <c r="O391" s="4">
        <v>0</v>
      </c>
      <c r="P391" s="4">
        <v>0</v>
      </c>
      <c r="Q391" s="4">
        <v>0</v>
      </c>
      <c r="R391" s="4">
        <v>0</v>
      </c>
      <c r="S391" s="4">
        <v>0</v>
      </c>
      <c r="T391" s="4">
        <v>0</v>
      </c>
      <c r="U391" s="4">
        <v>0</v>
      </c>
      <c r="V391" s="4">
        <v>0</v>
      </c>
      <c r="W391" s="4">
        <v>0</v>
      </c>
      <c r="X39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91" s="4">
        <f>Tabel1[[#This Row],[Totale openbare capaciteit]]+Tabel1[[#This Row],[Totale doelgroep capaciteit]]+Tabel1[[#This Row],[Cap - Informeel]]</f>
        <v>6</v>
      </c>
      <c r="Z391" s="30"/>
      <c r="AA391" s="30"/>
      <c r="AB391" s="30"/>
      <c r="AC391" s="30"/>
      <c r="AD391" s="30"/>
      <c r="AE391" s="30"/>
      <c r="AF391" s="30"/>
      <c r="AG391" s="30"/>
      <c r="AH391" s="4">
        <f>SUM(Tabel1[[#This Row],[Bez - Gehandicapten algemeen]:[Bez - Overig gereserveerd]])</f>
        <v>0</v>
      </c>
      <c r="AI391" s="30"/>
      <c r="AJ391" s="35"/>
      <c r="AK391" s="35"/>
      <c r="AL391" s="31"/>
      <c r="AM391" s="22">
        <f>SUM(Tabel1[[#This Row],[Bez - fout, canadees]:[Bez - fout, anders]])</f>
        <v>0</v>
      </c>
      <c r="AN391" s="30"/>
      <c r="AO391" s="30"/>
      <c r="AP391" s="30"/>
      <c r="AQ391" s="30"/>
      <c r="AR391" s="22">
        <f>SUM(Tabel1[[#This Row],[Bez - Obstakel, openbaar]:[Bez - Obstakel, doelgroep]])</f>
        <v>0</v>
      </c>
      <c r="AS391" s="28"/>
      <c r="AT391" s="28"/>
      <c r="AU391" s="1"/>
      <c r="AV391" s="13">
        <f>SUM(Tabel1[[#This Row],[Bez - doelgroep totaal]]+Tabel1[[#This Row],[Bez - Openbaar]]+Tabel1[[#This Row],[Bez - Foutparkeerders]]+Tabel1[[#This Row],[Bez - Obstakels]]+Tabel1[[#This Row],[Bez - Informeel]])</f>
        <v>0</v>
      </c>
      <c r="AW39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91"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9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39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v>
      </c>
      <c r="BA39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391" s="23">
        <f>IF(OR(Tabel1[[#This Row],[Situatie tijdens meetmoment]]="wegwerkzaamheden",Tabel1[[#This Row],[Situatie tijdens meetmoment]]="niet bereikbaar")," ",IFERROR(Tabel1[[#This Row],[Totale bezetting]]/Tabel1[[#This Row],[Totale capaciteit]],IF( AND(Tabel1[[#This Row],[Totale bezetting]]&gt;0,Tabel1[[#This Row],[Totale capaciteit]]=0),"  ","   ")))</f>
        <v>0</v>
      </c>
      <c r="BC391" s="4"/>
      <c r="BN391"/>
      <c r="BQ391" s="4"/>
      <c r="BR391" s="11"/>
      <c r="BS391" s="1"/>
      <c r="BU391"/>
      <c r="CF391" s="4"/>
    </row>
    <row r="392" spans="1:84" x14ac:dyDescent="0.25">
      <c r="A392" s="1" t="s">
        <v>262</v>
      </c>
      <c r="B392" s="1" t="s">
        <v>305</v>
      </c>
      <c r="C392" s="1" t="s">
        <v>420</v>
      </c>
      <c r="D392" s="1" t="s">
        <v>365</v>
      </c>
      <c r="E392" s="40">
        <v>45521</v>
      </c>
      <c r="F392" s="37" t="s">
        <v>303</v>
      </c>
      <c r="G392" s="4">
        <v>6</v>
      </c>
      <c r="H392" s="4">
        <v>0</v>
      </c>
      <c r="I392" s="4">
        <v>0</v>
      </c>
      <c r="J392" s="4">
        <v>0</v>
      </c>
      <c r="K392" s="4">
        <v>0</v>
      </c>
      <c r="L392" s="4">
        <v>0</v>
      </c>
      <c r="M392" s="4">
        <v>0</v>
      </c>
      <c r="N392" s="4">
        <v>0</v>
      </c>
      <c r="O392" s="4">
        <v>0</v>
      </c>
      <c r="P392" s="4">
        <v>0</v>
      </c>
      <c r="Q392" s="4">
        <v>0</v>
      </c>
      <c r="R392" s="4">
        <v>0</v>
      </c>
      <c r="S392" s="4">
        <v>0</v>
      </c>
      <c r="T392" s="4">
        <v>0</v>
      </c>
      <c r="U392" s="4">
        <v>0</v>
      </c>
      <c r="V392" s="4">
        <v>0</v>
      </c>
      <c r="W392" s="4">
        <v>0</v>
      </c>
      <c r="X39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92" s="4">
        <f>Tabel1[[#This Row],[Totale openbare capaciteit]]+Tabel1[[#This Row],[Totale doelgroep capaciteit]]+Tabel1[[#This Row],[Cap - Informeel]]</f>
        <v>6</v>
      </c>
      <c r="Z392" s="29">
        <v>2</v>
      </c>
      <c r="AA392" s="30"/>
      <c r="AB392" s="30"/>
      <c r="AC392" s="30"/>
      <c r="AD392" s="30"/>
      <c r="AE392" s="30"/>
      <c r="AF392" s="30"/>
      <c r="AG392" s="30"/>
      <c r="AH392" s="4">
        <f>SUM(Tabel1[[#This Row],[Bez - Gehandicapten algemeen]:[Bez - Overig gereserveerd]])</f>
        <v>0</v>
      </c>
      <c r="AI392" s="30"/>
      <c r="AJ392" s="35"/>
      <c r="AK392" s="35"/>
      <c r="AL392" s="31"/>
      <c r="AM392" s="22">
        <f>SUM(Tabel1[[#This Row],[Bez - fout, canadees]:[Bez - fout, anders]])</f>
        <v>0</v>
      </c>
      <c r="AN392" s="30"/>
      <c r="AO392" s="30"/>
      <c r="AP392" s="30"/>
      <c r="AQ392" s="30"/>
      <c r="AR392" s="22">
        <f>SUM(Tabel1[[#This Row],[Bez - Obstakel, openbaar]:[Bez - Obstakel, doelgroep]])</f>
        <v>0</v>
      </c>
      <c r="AS392" s="28"/>
      <c r="AT392" s="28"/>
      <c r="AU392" s="1"/>
      <c r="AV392" s="13">
        <f>SUM(Tabel1[[#This Row],[Bez - doelgroep totaal]]+Tabel1[[#This Row],[Bez - Openbaar]]+Tabel1[[#This Row],[Bez - Foutparkeerders]]+Tabel1[[#This Row],[Bez - Obstakels]]+Tabel1[[#This Row],[Bez - Informeel]])</f>
        <v>2</v>
      </c>
      <c r="AW39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9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9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0.33333333333333331</v>
      </c>
      <c r="AZ39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0.33333333333333331</v>
      </c>
      <c r="BA39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0.33333333333333331</v>
      </c>
      <c r="BB392" s="23">
        <f>IF(OR(Tabel1[[#This Row],[Situatie tijdens meetmoment]]="wegwerkzaamheden",Tabel1[[#This Row],[Situatie tijdens meetmoment]]="niet bereikbaar")," ",IFERROR(Tabel1[[#This Row],[Totale bezetting]]/Tabel1[[#This Row],[Totale capaciteit]],IF( AND(Tabel1[[#This Row],[Totale bezetting]]&gt;0,Tabel1[[#This Row],[Totale capaciteit]]=0),"  ","   ")))</f>
        <v>0.33333333333333331</v>
      </c>
      <c r="BC392" s="4"/>
      <c r="BN392"/>
      <c r="BQ392" s="4"/>
      <c r="BR392" s="11"/>
      <c r="BS392" s="1"/>
      <c r="BU392"/>
      <c r="CF392" s="4"/>
    </row>
    <row r="393" spans="1:84" x14ac:dyDescent="0.25">
      <c r="A393" s="1" t="s">
        <v>263</v>
      </c>
      <c r="B393" s="1" t="s">
        <v>305</v>
      </c>
      <c r="C393" s="1" t="s">
        <v>420</v>
      </c>
      <c r="D393" s="1" t="s">
        <v>355</v>
      </c>
      <c r="E393" s="40">
        <v>45521</v>
      </c>
      <c r="F393" s="37" t="s">
        <v>303</v>
      </c>
      <c r="G393" s="4">
        <v>4</v>
      </c>
      <c r="H393" s="4">
        <v>0</v>
      </c>
      <c r="I393" s="4">
        <v>0</v>
      </c>
      <c r="J393" s="4">
        <v>0</v>
      </c>
      <c r="K393" s="4">
        <v>0</v>
      </c>
      <c r="L393" s="4">
        <v>0</v>
      </c>
      <c r="M393" s="4">
        <v>0</v>
      </c>
      <c r="N393" s="4">
        <v>0</v>
      </c>
      <c r="O393" s="4">
        <v>0</v>
      </c>
      <c r="P393" s="4">
        <v>0</v>
      </c>
      <c r="Q393" s="4">
        <v>1</v>
      </c>
      <c r="R393" s="4">
        <v>0</v>
      </c>
      <c r="S393" s="4">
        <v>0</v>
      </c>
      <c r="T393" s="4">
        <v>0</v>
      </c>
      <c r="U393" s="4">
        <v>0</v>
      </c>
      <c r="V393" s="4">
        <v>0</v>
      </c>
      <c r="W393" s="4">
        <v>0</v>
      </c>
      <c r="X39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393" s="4">
        <f>Tabel1[[#This Row],[Totale openbare capaciteit]]+Tabel1[[#This Row],[Totale doelgroep capaciteit]]+Tabel1[[#This Row],[Cap - Informeel]]</f>
        <v>4</v>
      </c>
      <c r="Z393" s="29">
        <v>3</v>
      </c>
      <c r="AA393" s="30"/>
      <c r="AB393" s="30"/>
      <c r="AC393" s="30"/>
      <c r="AD393" s="30"/>
      <c r="AE393" s="30"/>
      <c r="AF393" s="30"/>
      <c r="AG393" s="30"/>
      <c r="AH393" s="4">
        <f>SUM(Tabel1[[#This Row],[Bez - Gehandicapten algemeen]:[Bez - Overig gereserveerd]])</f>
        <v>0</v>
      </c>
      <c r="AI393" s="29">
        <v>1</v>
      </c>
      <c r="AJ393" s="35"/>
      <c r="AK393" s="34">
        <v>1</v>
      </c>
      <c r="AL393" s="31" t="s">
        <v>388</v>
      </c>
      <c r="AM393" s="22">
        <f>SUM(Tabel1[[#This Row],[Bez - fout, canadees]:[Bez - fout, anders]])</f>
        <v>1</v>
      </c>
      <c r="AN393" s="29">
        <v>1</v>
      </c>
      <c r="AO393" s="29"/>
      <c r="AP393" s="30"/>
      <c r="AQ393" s="30" t="s">
        <v>397</v>
      </c>
      <c r="AR393" s="22">
        <f>SUM(Tabel1[[#This Row],[Bez - Obstakel, openbaar]:[Bez - Obstakel, doelgroep]])</f>
        <v>1</v>
      </c>
      <c r="AS393" s="28"/>
      <c r="AT393" s="28"/>
      <c r="AU393" s="1" t="s">
        <v>401</v>
      </c>
      <c r="AV393" s="13">
        <f>SUM(Tabel1[[#This Row],[Bez - doelgroep totaal]]+Tabel1[[#This Row],[Bez - Openbaar]]+Tabel1[[#This Row],[Bez - Foutparkeerders]]+Tabel1[[#This Row],[Bez - Obstakels]]+Tabel1[[#This Row],[Bez - Informeel]])</f>
        <v>5</v>
      </c>
      <c r="AW39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93" s="8">
        <f>IF(OR(Tabel1[[#This Row],[Situatie tijdens meetmoment]]="wegwerkzaamheden",Tabel1[[#This Row],[Situatie tijdens meetmoment]]="niet bereikbaar")," ",IFERROR((Tabel1[[#This Row],[Bez - Privaat]])/Tabel1[[#This Row],[Cap - Privaat]],IF( AND((Tabel1[[#This Row],[Bez - Privaat]])&gt;0,Tabel1[[#This Row],[Cap - Privaat]]=0),"  ","   ")))</f>
        <v>0.5</v>
      </c>
      <c r="AY39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39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1.25</v>
      </c>
      <c r="BA39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1.25</v>
      </c>
      <c r="BB393" s="23">
        <f>IF(OR(Tabel1[[#This Row],[Situatie tijdens meetmoment]]="wegwerkzaamheden",Tabel1[[#This Row],[Situatie tijdens meetmoment]]="niet bereikbaar")," ",IFERROR(Tabel1[[#This Row],[Totale bezetting]]/Tabel1[[#This Row],[Totale capaciteit]],IF( AND(Tabel1[[#This Row],[Totale bezetting]]&gt;0,Tabel1[[#This Row],[Totale capaciteit]]=0),"  ","   ")))</f>
        <v>1.25</v>
      </c>
      <c r="BC393" s="4"/>
      <c r="BN393"/>
      <c r="BQ393" s="4"/>
      <c r="BR393" s="11"/>
      <c r="BS393" s="1"/>
      <c r="BU393"/>
      <c r="CF393" s="4"/>
    </row>
    <row r="394" spans="1:84" x14ac:dyDescent="0.25">
      <c r="A394" s="1" t="s">
        <v>263</v>
      </c>
      <c r="B394" s="1" t="s">
        <v>305</v>
      </c>
      <c r="C394" s="1" t="s">
        <v>420</v>
      </c>
      <c r="D394" s="1" t="s">
        <v>355</v>
      </c>
      <c r="E394" s="40">
        <v>45518</v>
      </c>
      <c r="F394" s="37" t="s">
        <v>302</v>
      </c>
      <c r="G394" s="4">
        <v>4</v>
      </c>
      <c r="H394" s="4">
        <v>0</v>
      </c>
      <c r="I394" s="4">
        <v>0</v>
      </c>
      <c r="J394" s="4">
        <v>0</v>
      </c>
      <c r="K394" s="4">
        <v>0</v>
      </c>
      <c r="L394" s="4">
        <v>0</v>
      </c>
      <c r="M394" s="4">
        <v>0</v>
      </c>
      <c r="N394" s="4">
        <v>0</v>
      </c>
      <c r="O394" s="4">
        <v>0</v>
      </c>
      <c r="P394" s="4">
        <v>0</v>
      </c>
      <c r="Q394" s="4">
        <v>1</v>
      </c>
      <c r="R394" s="4">
        <v>0</v>
      </c>
      <c r="S394" s="4">
        <v>0</v>
      </c>
      <c r="T394" s="4">
        <v>0</v>
      </c>
      <c r="U394" s="4">
        <v>0</v>
      </c>
      <c r="V394" s="4">
        <v>0</v>
      </c>
      <c r="W394" s="4">
        <v>0</v>
      </c>
      <c r="X39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v>
      </c>
      <c r="Y394" s="4">
        <f>Tabel1[[#This Row],[Totale openbare capaciteit]]+Tabel1[[#This Row],[Totale doelgroep capaciteit]]+Tabel1[[#This Row],[Cap - Informeel]]</f>
        <v>4</v>
      </c>
      <c r="Z394" s="29">
        <v>3</v>
      </c>
      <c r="AA394" s="30"/>
      <c r="AB394" s="30"/>
      <c r="AC394" s="30"/>
      <c r="AD394" s="30"/>
      <c r="AE394" s="30"/>
      <c r="AF394" s="30"/>
      <c r="AG394" s="30"/>
      <c r="AH394" s="4">
        <f>SUM(Tabel1[[#This Row],[Bez - Gehandicapten algemeen]:[Bez - Overig gereserveerd]])</f>
        <v>0</v>
      </c>
      <c r="AI394" s="30"/>
      <c r="AJ394" s="35"/>
      <c r="AK394" s="34">
        <v>3</v>
      </c>
      <c r="AL394" s="31" t="s">
        <v>392</v>
      </c>
      <c r="AM394" s="22">
        <f>SUM(Tabel1[[#This Row],[Bez - fout, canadees]:[Bez - fout, anders]])</f>
        <v>3</v>
      </c>
      <c r="AN394" s="30"/>
      <c r="AO394" s="30"/>
      <c r="AP394" s="30"/>
      <c r="AQ394" s="30"/>
      <c r="AR394" s="22">
        <f>SUM(Tabel1[[#This Row],[Bez - Obstakel, openbaar]:[Bez - Obstakel, doelgroep]])</f>
        <v>0</v>
      </c>
      <c r="AS394" s="28"/>
      <c r="AT394" s="28"/>
      <c r="AU394" s="1" t="s">
        <v>401</v>
      </c>
      <c r="AV394" s="13">
        <f>SUM(Tabel1[[#This Row],[Bez - doelgroep totaal]]+Tabel1[[#This Row],[Bez - Openbaar]]+Tabel1[[#This Row],[Bez - Foutparkeerders]]+Tabel1[[#This Row],[Bez - Obstakels]]+Tabel1[[#This Row],[Bez - Informeel]])</f>
        <v>6</v>
      </c>
      <c r="AW39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94" s="8">
        <f>IF(OR(Tabel1[[#This Row],[Situatie tijdens meetmoment]]="wegwerkzaamheden",Tabel1[[#This Row],[Situatie tijdens meetmoment]]="niet bereikbaar")," ",IFERROR((Tabel1[[#This Row],[Bez - Privaat]])/Tabel1[[#This Row],[Cap - Privaat]],IF( AND((Tabel1[[#This Row],[Bez - Privaat]])&gt;0,Tabel1[[#This Row],[Cap - Privaat]]=0),"  ","   ")))</f>
        <v>0</v>
      </c>
      <c r="AY39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0.75</v>
      </c>
      <c r="AZ39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1.5</v>
      </c>
      <c r="BA39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1.5</v>
      </c>
      <c r="BB394" s="23">
        <f>IF(OR(Tabel1[[#This Row],[Situatie tijdens meetmoment]]="wegwerkzaamheden",Tabel1[[#This Row],[Situatie tijdens meetmoment]]="niet bereikbaar")," ",IFERROR(Tabel1[[#This Row],[Totale bezetting]]/Tabel1[[#This Row],[Totale capaciteit]],IF( AND(Tabel1[[#This Row],[Totale bezetting]]&gt;0,Tabel1[[#This Row],[Totale capaciteit]]=0),"  ","   ")))</f>
        <v>1.5</v>
      </c>
      <c r="BC394" s="4"/>
      <c r="BN394"/>
      <c r="BQ394" s="4"/>
      <c r="BR394" s="11"/>
      <c r="BS394" s="1"/>
      <c r="BU394"/>
      <c r="CF394" s="4"/>
    </row>
    <row r="395" spans="1:84" x14ac:dyDescent="0.25">
      <c r="A395" s="1" t="s">
        <v>264</v>
      </c>
      <c r="B395" s="1" t="s">
        <v>305</v>
      </c>
      <c r="C395" s="1" t="s">
        <v>420</v>
      </c>
      <c r="D395" s="1" t="s">
        <v>377</v>
      </c>
      <c r="E395" s="40">
        <v>45518</v>
      </c>
      <c r="F395" s="37" t="s">
        <v>302</v>
      </c>
      <c r="G395" s="4">
        <v>0</v>
      </c>
      <c r="H395" s="4">
        <v>5</v>
      </c>
      <c r="I395" s="4">
        <v>0</v>
      </c>
      <c r="J395" s="4">
        <v>0</v>
      </c>
      <c r="K395" s="4">
        <v>0</v>
      </c>
      <c r="L395" s="4">
        <v>0</v>
      </c>
      <c r="M395" s="4">
        <v>0</v>
      </c>
      <c r="N395" s="4">
        <v>0</v>
      </c>
      <c r="O395" s="4">
        <v>0</v>
      </c>
      <c r="P395" s="4">
        <v>2</v>
      </c>
      <c r="Q395" s="4">
        <v>0</v>
      </c>
      <c r="R395" s="4">
        <v>2</v>
      </c>
      <c r="S395" s="4">
        <v>2</v>
      </c>
      <c r="T395" s="4">
        <v>0</v>
      </c>
      <c r="U395" s="4">
        <v>0</v>
      </c>
      <c r="V395" s="4">
        <v>2</v>
      </c>
      <c r="W395" s="4">
        <v>0</v>
      </c>
      <c r="X39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12</v>
      </c>
      <c r="Y395" s="4">
        <f>Tabel1[[#This Row],[Totale openbare capaciteit]]+Tabel1[[#This Row],[Totale doelgroep capaciteit]]+Tabel1[[#This Row],[Cap - Informeel]]</f>
        <v>5</v>
      </c>
      <c r="Z395" s="30"/>
      <c r="AA395" s="29">
        <v>2</v>
      </c>
      <c r="AB395" s="30"/>
      <c r="AC395" s="30"/>
      <c r="AD395" s="30"/>
      <c r="AE395" s="30"/>
      <c r="AF395" s="30"/>
      <c r="AG395" s="30"/>
      <c r="AH395" s="4">
        <f>SUM(Tabel1[[#This Row],[Bez - Gehandicapten algemeen]:[Bez - Overig gereserveerd]])</f>
        <v>0</v>
      </c>
      <c r="AI395" s="29">
        <v>12</v>
      </c>
      <c r="AJ395" s="35"/>
      <c r="AK395" s="35"/>
      <c r="AL395" s="31"/>
      <c r="AM395" s="22">
        <f>SUM(Tabel1[[#This Row],[Bez - fout, canadees]:[Bez - fout, anders]])</f>
        <v>0</v>
      </c>
      <c r="AN395" s="30"/>
      <c r="AO395" s="30"/>
      <c r="AP395" s="30"/>
      <c r="AQ395" s="30"/>
      <c r="AR395" s="22">
        <f>SUM(Tabel1[[#This Row],[Bez - Obstakel, openbaar]:[Bez - Obstakel, doelgroep]])</f>
        <v>0</v>
      </c>
      <c r="AS395" s="28"/>
      <c r="AT395" s="28"/>
      <c r="AU395" s="1"/>
      <c r="AV395" s="13">
        <f>SUM(Tabel1[[#This Row],[Bez - doelgroep totaal]]+Tabel1[[#This Row],[Bez - Openbaar]]+Tabel1[[#This Row],[Bez - Foutparkeerders]]+Tabel1[[#This Row],[Bez - Obstakels]]+Tabel1[[#This Row],[Bez - Informeel]])</f>
        <v>2</v>
      </c>
      <c r="AW39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95" s="8">
        <f>IF(OR(Tabel1[[#This Row],[Situatie tijdens meetmoment]]="wegwerkzaamheden",Tabel1[[#This Row],[Situatie tijdens meetmoment]]="niet bereikbaar")," ",IFERROR((Tabel1[[#This Row],[Bez - Privaat]])/Tabel1[[#This Row],[Cap - Privaat]],IF( AND((Tabel1[[#This Row],[Bez - Privaat]])&gt;0,Tabel1[[#This Row],[Cap - Privaat]]=0),"  ","   ")))</f>
        <v>1</v>
      </c>
      <c r="AY395"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95"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95"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95" s="23">
        <f>IF(OR(Tabel1[[#This Row],[Situatie tijdens meetmoment]]="wegwerkzaamheden",Tabel1[[#This Row],[Situatie tijdens meetmoment]]="niet bereikbaar")," ",IFERROR(Tabel1[[#This Row],[Totale bezetting]]/Tabel1[[#This Row],[Totale capaciteit]],IF( AND(Tabel1[[#This Row],[Totale bezetting]]&gt;0,Tabel1[[#This Row],[Totale capaciteit]]=0),"  ","   ")))</f>
        <v>0.4</v>
      </c>
      <c r="BC395" s="4"/>
      <c r="BN395"/>
      <c r="BQ395" s="4"/>
      <c r="BR395" s="11"/>
      <c r="BS395" s="1"/>
      <c r="BU395"/>
      <c r="CF395" s="4"/>
    </row>
    <row r="396" spans="1:84" x14ac:dyDescent="0.25">
      <c r="A396" s="1" t="s">
        <v>264</v>
      </c>
      <c r="B396" s="1" t="s">
        <v>305</v>
      </c>
      <c r="C396" s="1" t="s">
        <v>420</v>
      </c>
      <c r="D396" s="1" t="s">
        <v>377</v>
      </c>
      <c r="E396" s="40">
        <v>45521</v>
      </c>
      <c r="F396" s="37" t="s">
        <v>303</v>
      </c>
      <c r="G396" s="4">
        <v>0</v>
      </c>
      <c r="H396" s="4">
        <v>5</v>
      </c>
      <c r="I396" s="4">
        <v>0</v>
      </c>
      <c r="J396" s="4">
        <v>0</v>
      </c>
      <c r="K396" s="4">
        <v>0</v>
      </c>
      <c r="L396" s="4">
        <v>0</v>
      </c>
      <c r="M396" s="4">
        <v>0</v>
      </c>
      <c r="N396" s="4">
        <v>0</v>
      </c>
      <c r="O396" s="4">
        <v>0</v>
      </c>
      <c r="P396" s="4">
        <v>2</v>
      </c>
      <c r="Q396" s="4">
        <v>0</v>
      </c>
      <c r="R396" s="4">
        <v>2</v>
      </c>
      <c r="S396" s="4">
        <v>2</v>
      </c>
      <c r="T396" s="4">
        <v>0</v>
      </c>
      <c r="U396" s="4">
        <v>0</v>
      </c>
      <c r="V396" s="4">
        <v>2</v>
      </c>
      <c r="W396" s="4">
        <v>0</v>
      </c>
      <c r="X39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12</v>
      </c>
      <c r="Y396" s="4">
        <f>Tabel1[[#This Row],[Totale openbare capaciteit]]+Tabel1[[#This Row],[Totale doelgroep capaciteit]]+Tabel1[[#This Row],[Cap - Informeel]]</f>
        <v>5</v>
      </c>
      <c r="Z396" s="29"/>
      <c r="AA396" s="30">
        <v>3</v>
      </c>
      <c r="AB396" s="30"/>
      <c r="AC396" s="30"/>
      <c r="AD396" s="30"/>
      <c r="AE396" s="30"/>
      <c r="AF396" s="30"/>
      <c r="AG396" s="30"/>
      <c r="AH396" s="4">
        <f>SUM(Tabel1[[#This Row],[Bez - Gehandicapten algemeen]:[Bez - Overig gereserveerd]])</f>
        <v>0</v>
      </c>
      <c r="AI396" s="29">
        <v>5</v>
      </c>
      <c r="AJ396" s="35"/>
      <c r="AK396" s="35"/>
      <c r="AL396" s="31"/>
      <c r="AM396" s="22">
        <f>SUM(Tabel1[[#This Row],[Bez - fout, canadees]:[Bez - fout, anders]])</f>
        <v>0</v>
      </c>
      <c r="AN396" s="30"/>
      <c r="AO396" s="30"/>
      <c r="AP396" s="30"/>
      <c r="AQ396" s="30"/>
      <c r="AR396" s="22">
        <f>SUM(Tabel1[[#This Row],[Bez - Obstakel, openbaar]:[Bez - Obstakel, doelgroep]])</f>
        <v>0</v>
      </c>
      <c r="AS396" s="28"/>
      <c r="AT396" s="28"/>
      <c r="AU396" s="1"/>
      <c r="AV396" s="13">
        <f>SUM(Tabel1[[#This Row],[Bez - doelgroep totaal]]+Tabel1[[#This Row],[Bez - Openbaar]]+Tabel1[[#This Row],[Bez - Foutparkeerders]]+Tabel1[[#This Row],[Bez - Obstakels]]+Tabel1[[#This Row],[Bez - Informeel]])</f>
        <v>3</v>
      </c>
      <c r="AW39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96" s="8">
        <f>IF(OR(Tabel1[[#This Row],[Situatie tijdens meetmoment]]="wegwerkzaamheden",Tabel1[[#This Row],[Situatie tijdens meetmoment]]="niet bereikbaar")," ",IFERROR((Tabel1[[#This Row],[Bez - Privaat]])/Tabel1[[#This Row],[Cap - Privaat]],IF( AND((Tabel1[[#This Row],[Bez - Privaat]])&gt;0,Tabel1[[#This Row],[Cap - Privaat]]=0),"  ","   ")))</f>
        <v>0.41666666666666669</v>
      </c>
      <c r="AY396"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396"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396"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396" s="23">
        <f>IF(OR(Tabel1[[#This Row],[Situatie tijdens meetmoment]]="wegwerkzaamheden",Tabel1[[#This Row],[Situatie tijdens meetmoment]]="niet bereikbaar")," ",IFERROR(Tabel1[[#This Row],[Totale bezetting]]/Tabel1[[#This Row],[Totale capaciteit]],IF( AND(Tabel1[[#This Row],[Totale bezetting]]&gt;0,Tabel1[[#This Row],[Totale capaciteit]]=0),"  ","   ")))</f>
        <v>0.6</v>
      </c>
      <c r="BC396" s="4"/>
      <c r="BN396"/>
      <c r="BQ396" s="4"/>
      <c r="BR396" s="11"/>
      <c r="BS396" s="1"/>
      <c r="BU396"/>
      <c r="CF396" s="4"/>
    </row>
    <row r="397" spans="1:84" x14ac:dyDescent="0.25">
      <c r="A397" s="1" t="s">
        <v>265</v>
      </c>
      <c r="B397" s="1" t="s">
        <v>305</v>
      </c>
      <c r="C397" s="1" t="s">
        <v>420</v>
      </c>
      <c r="D397" s="1" t="s">
        <v>377</v>
      </c>
      <c r="E397" s="40">
        <v>45518</v>
      </c>
      <c r="F397" s="37" t="s">
        <v>302</v>
      </c>
      <c r="G397" s="4">
        <v>7</v>
      </c>
      <c r="H397" s="4">
        <v>0</v>
      </c>
      <c r="I397" s="4">
        <v>0</v>
      </c>
      <c r="J397" s="4">
        <v>0</v>
      </c>
      <c r="K397" s="4">
        <v>0</v>
      </c>
      <c r="L397" s="4">
        <v>0</v>
      </c>
      <c r="M397" s="4">
        <v>0</v>
      </c>
      <c r="N397" s="4">
        <v>0</v>
      </c>
      <c r="O397" s="4">
        <v>0</v>
      </c>
      <c r="P397" s="4">
        <v>0</v>
      </c>
      <c r="Q397" s="4">
        <v>0</v>
      </c>
      <c r="R397" s="4">
        <v>0</v>
      </c>
      <c r="S397" s="4">
        <v>2</v>
      </c>
      <c r="T397" s="4">
        <v>1</v>
      </c>
      <c r="U397" s="4">
        <v>0</v>
      </c>
      <c r="V397" s="4">
        <v>4</v>
      </c>
      <c r="W397" s="4">
        <v>1</v>
      </c>
      <c r="X39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18</v>
      </c>
      <c r="Y397" s="4">
        <f>Tabel1[[#This Row],[Totale openbare capaciteit]]+Tabel1[[#This Row],[Totale doelgroep capaciteit]]+Tabel1[[#This Row],[Cap - Informeel]]</f>
        <v>7</v>
      </c>
      <c r="Z397" s="29">
        <v>7</v>
      </c>
      <c r="AA397" s="30"/>
      <c r="AB397" s="30"/>
      <c r="AC397" s="30"/>
      <c r="AD397" s="30"/>
      <c r="AE397" s="30"/>
      <c r="AF397" s="30"/>
      <c r="AG397" s="30"/>
      <c r="AH397" s="4">
        <f>SUM(Tabel1[[#This Row],[Bez - Gehandicapten algemeen]:[Bez - Overig gereserveerd]])</f>
        <v>0</v>
      </c>
      <c r="AI397" s="29">
        <v>9</v>
      </c>
      <c r="AJ397" s="35"/>
      <c r="AK397" s="35"/>
      <c r="AL397" s="31"/>
      <c r="AM397" s="22">
        <f>SUM(Tabel1[[#This Row],[Bez - fout, canadees]:[Bez - fout, anders]])</f>
        <v>0</v>
      </c>
      <c r="AN397" s="30"/>
      <c r="AO397" s="30"/>
      <c r="AP397" s="30"/>
      <c r="AQ397" s="30"/>
      <c r="AR397" s="22">
        <f>SUM(Tabel1[[#This Row],[Bez - Obstakel, openbaar]:[Bez - Obstakel, doelgroep]])</f>
        <v>0</v>
      </c>
      <c r="AS397" s="28"/>
      <c r="AT397" s="28"/>
      <c r="AU397" s="1"/>
      <c r="AV397" s="13">
        <f>SUM(Tabel1[[#This Row],[Bez - doelgroep totaal]]+Tabel1[[#This Row],[Bez - Openbaar]]+Tabel1[[#This Row],[Bez - Foutparkeerders]]+Tabel1[[#This Row],[Bez - Obstakels]]+Tabel1[[#This Row],[Bez - Informeel]])</f>
        <v>7</v>
      </c>
      <c r="AW39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97" s="8">
        <f>IF(OR(Tabel1[[#This Row],[Situatie tijdens meetmoment]]="wegwerkzaamheden",Tabel1[[#This Row],[Situatie tijdens meetmoment]]="niet bereikbaar")," ",IFERROR((Tabel1[[#This Row],[Bez - Privaat]])/Tabel1[[#This Row],[Cap - Privaat]],IF( AND((Tabel1[[#This Row],[Bez - Privaat]])&gt;0,Tabel1[[#This Row],[Cap - Privaat]]=0),"  ","   ")))</f>
        <v>0.5</v>
      </c>
      <c r="AY39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1</v>
      </c>
      <c r="AZ39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1</v>
      </c>
      <c r="BA39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1</v>
      </c>
      <c r="BB397" s="23">
        <f>IF(OR(Tabel1[[#This Row],[Situatie tijdens meetmoment]]="wegwerkzaamheden",Tabel1[[#This Row],[Situatie tijdens meetmoment]]="niet bereikbaar")," ",IFERROR(Tabel1[[#This Row],[Totale bezetting]]/Tabel1[[#This Row],[Totale capaciteit]],IF( AND(Tabel1[[#This Row],[Totale bezetting]]&gt;0,Tabel1[[#This Row],[Totale capaciteit]]=0),"  ","   ")))</f>
        <v>1</v>
      </c>
      <c r="BC397" s="4"/>
      <c r="BN397"/>
      <c r="BQ397" s="4"/>
      <c r="BR397" s="11"/>
      <c r="BS397" s="1"/>
      <c r="BU397"/>
      <c r="CF397" s="4"/>
    </row>
    <row r="398" spans="1:84" x14ac:dyDescent="0.25">
      <c r="A398" s="1" t="s">
        <v>265</v>
      </c>
      <c r="B398" s="1" t="s">
        <v>305</v>
      </c>
      <c r="C398" s="1" t="s">
        <v>420</v>
      </c>
      <c r="D398" s="1" t="s">
        <v>377</v>
      </c>
      <c r="E398" s="40">
        <v>45521</v>
      </c>
      <c r="F398" s="37" t="s">
        <v>303</v>
      </c>
      <c r="G398" s="4">
        <v>7</v>
      </c>
      <c r="H398" s="4">
        <v>0</v>
      </c>
      <c r="I398" s="4">
        <v>0</v>
      </c>
      <c r="J398" s="4">
        <v>0</v>
      </c>
      <c r="K398" s="4">
        <v>0</v>
      </c>
      <c r="L398" s="4">
        <v>0</v>
      </c>
      <c r="M398" s="4">
        <v>0</v>
      </c>
      <c r="N398" s="4">
        <v>0</v>
      </c>
      <c r="O398" s="4">
        <v>0</v>
      </c>
      <c r="P398" s="4">
        <v>0</v>
      </c>
      <c r="Q398" s="4">
        <v>0</v>
      </c>
      <c r="R398" s="4">
        <v>0</v>
      </c>
      <c r="S398" s="4">
        <v>2</v>
      </c>
      <c r="T398" s="4">
        <v>1</v>
      </c>
      <c r="U398" s="4">
        <v>0</v>
      </c>
      <c r="V398" s="4">
        <v>4</v>
      </c>
      <c r="W398" s="4">
        <v>1</v>
      </c>
      <c r="X39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18</v>
      </c>
      <c r="Y398" s="4">
        <f>Tabel1[[#This Row],[Totale openbare capaciteit]]+Tabel1[[#This Row],[Totale doelgroep capaciteit]]+Tabel1[[#This Row],[Cap - Informeel]]</f>
        <v>7</v>
      </c>
      <c r="Z398" s="29">
        <v>5</v>
      </c>
      <c r="AA398" s="30"/>
      <c r="AB398" s="30"/>
      <c r="AC398" s="30"/>
      <c r="AD398" s="30"/>
      <c r="AE398" s="30"/>
      <c r="AF398" s="30"/>
      <c r="AG398" s="30"/>
      <c r="AH398" s="4">
        <f>SUM(Tabel1[[#This Row],[Bez - Gehandicapten algemeen]:[Bez - Overig gereserveerd]])</f>
        <v>0</v>
      </c>
      <c r="AI398" s="29">
        <v>7</v>
      </c>
      <c r="AJ398" s="35"/>
      <c r="AK398" s="35"/>
      <c r="AL398" s="31"/>
      <c r="AM398" s="22">
        <f>SUM(Tabel1[[#This Row],[Bez - fout, canadees]:[Bez - fout, anders]])</f>
        <v>0</v>
      </c>
      <c r="AN398" s="30"/>
      <c r="AO398" s="30"/>
      <c r="AP398" s="30"/>
      <c r="AQ398" s="30"/>
      <c r="AR398" s="22">
        <f>SUM(Tabel1[[#This Row],[Bez - Obstakel, openbaar]:[Bez - Obstakel, doelgroep]])</f>
        <v>0</v>
      </c>
      <c r="AS398" s="28"/>
      <c r="AT398" s="28"/>
      <c r="AU398" s="1"/>
      <c r="AV398" s="13">
        <f>SUM(Tabel1[[#This Row],[Bez - doelgroep totaal]]+Tabel1[[#This Row],[Bez - Openbaar]]+Tabel1[[#This Row],[Bez - Foutparkeerders]]+Tabel1[[#This Row],[Bez - Obstakels]]+Tabel1[[#This Row],[Bez - Informeel]])</f>
        <v>5</v>
      </c>
      <c r="AW39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98" s="8">
        <f>IF(OR(Tabel1[[#This Row],[Situatie tijdens meetmoment]]="wegwerkzaamheden",Tabel1[[#This Row],[Situatie tijdens meetmoment]]="niet bereikbaar")," ",IFERROR((Tabel1[[#This Row],[Bez - Privaat]])/Tabel1[[#This Row],[Cap - Privaat]],IF( AND((Tabel1[[#This Row],[Bez - Privaat]])&gt;0,Tabel1[[#This Row],[Cap - Privaat]]=0),"  ","   ")))</f>
        <v>0.3888888888888889</v>
      </c>
      <c r="AY39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0.7142857142857143</v>
      </c>
      <c r="AZ39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0.7142857142857143</v>
      </c>
      <c r="BA39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0.7142857142857143</v>
      </c>
      <c r="BB398" s="23">
        <f>IF(OR(Tabel1[[#This Row],[Situatie tijdens meetmoment]]="wegwerkzaamheden",Tabel1[[#This Row],[Situatie tijdens meetmoment]]="niet bereikbaar")," ",IFERROR(Tabel1[[#This Row],[Totale bezetting]]/Tabel1[[#This Row],[Totale capaciteit]],IF( AND(Tabel1[[#This Row],[Totale bezetting]]&gt;0,Tabel1[[#This Row],[Totale capaciteit]]=0),"  ","   ")))</f>
        <v>0.7142857142857143</v>
      </c>
      <c r="BC398" s="4"/>
      <c r="BN398"/>
      <c r="BQ398" s="4"/>
      <c r="BR398" s="11"/>
      <c r="BS398" s="1"/>
      <c r="BU398"/>
      <c r="CF398" s="4"/>
    </row>
    <row r="399" spans="1:84" x14ac:dyDescent="0.25">
      <c r="A399" s="1" t="s">
        <v>266</v>
      </c>
      <c r="B399" s="1" t="s">
        <v>305</v>
      </c>
      <c r="C399" s="1" t="s">
        <v>420</v>
      </c>
      <c r="D399" s="1" t="s">
        <v>365</v>
      </c>
      <c r="E399" s="40">
        <v>45518</v>
      </c>
      <c r="F399" s="37" t="s">
        <v>302</v>
      </c>
      <c r="G399" s="4">
        <v>7</v>
      </c>
      <c r="H399" s="4">
        <v>0</v>
      </c>
      <c r="I399" s="4">
        <v>0</v>
      </c>
      <c r="J399" s="4">
        <v>0</v>
      </c>
      <c r="K399" s="4">
        <v>0</v>
      </c>
      <c r="L399" s="4">
        <v>0</v>
      </c>
      <c r="M399" s="4">
        <v>0</v>
      </c>
      <c r="N399" s="4">
        <v>0</v>
      </c>
      <c r="O399" s="4">
        <v>0</v>
      </c>
      <c r="P399" s="4">
        <v>0</v>
      </c>
      <c r="Q399" s="4">
        <v>0</v>
      </c>
      <c r="R399" s="4">
        <v>0</v>
      </c>
      <c r="S399" s="4">
        <v>0</v>
      </c>
      <c r="T399" s="4">
        <v>0</v>
      </c>
      <c r="U399" s="4">
        <v>0</v>
      </c>
      <c r="V399" s="4">
        <v>0</v>
      </c>
      <c r="W399" s="4">
        <v>0</v>
      </c>
      <c r="X39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399" s="4">
        <f>Tabel1[[#This Row],[Totale openbare capaciteit]]+Tabel1[[#This Row],[Totale doelgroep capaciteit]]+Tabel1[[#This Row],[Cap - Informeel]]</f>
        <v>7</v>
      </c>
      <c r="Z399" s="29">
        <v>2</v>
      </c>
      <c r="AA399" s="30"/>
      <c r="AB399" s="30"/>
      <c r="AC399" s="30"/>
      <c r="AD399" s="30"/>
      <c r="AE399" s="30"/>
      <c r="AF399" s="30"/>
      <c r="AG399" s="30"/>
      <c r="AH399" s="4">
        <f>SUM(Tabel1[[#This Row],[Bez - Gehandicapten algemeen]:[Bez - Overig gereserveerd]])</f>
        <v>0</v>
      </c>
      <c r="AI399" s="30"/>
      <c r="AJ399" s="35"/>
      <c r="AK399" s="35"/>
      <c r="AL399" s="31"/>
      <c r="AM399" s="22">
        <f>SUM(Tabel1[[#This Row],[Bez - fout, canadees]:[Bez - fout, anders]])</f>
        <v>0</v>
      </c>
      <c r="AN399" s="30"/>
      <c r="AO399" s="30"/>
      <c r="AP399" s="30"/>
      <c r="AQ399" s="30"/>
      <c r="AR399" s="22">
        <f>SUM(Tabel1[[#This Row],[Bez - Obstakel, openbaar]:[Bez - Obstakel, doelgroep]])</f>
        <v>0</v>
      </c>
      <c r="AS399" s="28"/>
      <c r="AT399" s="28"/>
      <c r="AU399" s="1"/>
      <c r="AV399" s="13">
        <f>SUM(Tabel1[[#This Row],[Bez - doelgroep totaal]]+Tabel1[[#This Row],[Bez - Openbaar]]+Tabel1[[#This Row],[Bez - Foutparkeerders]]+Tabel1[[#This Row],[Bez - Obstakels]]+Tabel1[[#This Row],[Bez - Informeel]])</f>
        <v>2</v>
      </c>
      <c r="AW39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399"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39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0.2857142857142857</v>
      </c>
      <c r="AZ39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0.2857142857142857</v>
      </c>
      <c r="BA39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0.2857142857142857</v>
      </c>
      <c r="BB399" s="23">
        <f>IF(OR(Tabel1[[#This Row],[Situatie tijdens meetmoment]]="wegwerkzaamheden",Tabel1[[#This Row],[Situatie tijdens meetmoment]]="niet bereikbaar")," ",IFERROR(Tabel1[[#This Row],[Totale bezetting]]/Tabel1[[#This Row],[Totale capaciteit]],IF( AND(Tabel1[[#This Row],[Totale bezetting]]&gt;0,Tabel1[[#This Row],[Totale capaciteit]]=0),"  ","   ")))</f>
        <v>0.2857142857142857</v>
      </c>
      <c r="BC399" s="4"/>
      <c r="BN399"/>
      <c r="BQ399" s="4"/>
      <c r="BR399" s="11"/>
      <c r="BS399" s="1"/>
      <c r="BU399"/>
      <c r="CF399" s="4"/>
    </row>
    <row r="400" spans="1:84" x14ac:dyDescent="0.25">
      <c r="A400" s="1" t="s">
        <v>266</v>
      </c>
      <c r="B400" s="1" t="s">
        <v>305</v>
      </c>
      <c r="C400" s="1" t="s">
        <v>420</v>
      </c>
      <c r="D400" s="1" t="s">
        <v>365</v>
      </c>
      <c r="E400" s="40">
        <v>45521</v>
      </c>
      <c r="F400" s="37" t="s">
        <v>303</v>
      </c>
      <c r="G400" s="4">
        <v>7</v>
      </c>
      <c r="H400" s="4">
        <v>0</v>
      </c>
      <c r="I400" s="4">
        <v>0</v>
      </c>
      <c r="J400" s="4">
        <v>0</v>
      </c>
      <c r="K400" s="4">
        <v>0</v>
      </c>
      <c r="L400" s="4">
        <v>0</v>
      </c>
      <c r="M400" s="4">
        <v>0</v>
      </c>
      <c r="N400" s="4">
        <v>0</v>
      </c>
      <c r="O400" s="4">
        <v>0</v>
      </c>
      <c r="P400" s="4">
        <v>0</v>
      </c>
      <c r="Q400" s="4">
        <v>0</v>
      </c>
      <c r="R400" s="4">
        <v>0</v>
      </c>
      <c r="S400" s="4">
        <v>0</v>
      </c>
      <c r="T400" s="4">
        <v>0</v>
      </c>
      <c r="U400" s="4">
        <v>0</v>
      </c>
      <c r="V400" s="4">
        <v>0</v>
      </c>
      <c r="W400" s="4">
        <v>0</v>
      </c>
      <c r="X40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00" s="4">
        <f>Tabel1[[#This Row],[Totale openbare capaciteit]]+Tabel1[[#This Row],[Totale doelgroep capaciteit]]+Tabel1[[#This Row],[Cap - Informeel]]</f>
        <v>7</v>
      </c>
      <c r="Z400" s="30"/>
      <c r="AA400" s="30"/>
      <c r="AB400" s="30"/>
      <c r="AC400" s="30"/>
      <c r="AD400" s="30"/>
      <c r="AE400" s="30"/>
      <c r="AF400" s="30"/>
      <c r="AG400" s="30"/>
      <c r="AH400" s="4">
        <f>SUM(Tabel1[[#This Row],[Bez - Gehandicapten algemeen]:[Bez - Overig gereserveerd]])</f>
        <v>0</v>
      </c>
      <c r="AI400" s="30"/>
      <c r="AJ400" s="35"/>
      <c r="AK400" s="35"/>
      <c r="AL400" s="31"/>
      <c r="AM400" s="22">
        <f>SUM(Tabel1[[#This Row],[Bez - fout, canadees]:[Bez - fout, anders]])</f>
        <v>0</v>
      </c>
      <c r="AN400" s="30"/>
      <c r="AO400" s="30"/>
      <c r="AP400" s="30"/>
      <c r="AQ400" s="30"/>
      <c r="AR400" s="22">
        <f>SUM(Tabel1[[#This Row],[Bez - Obstakel, openbaar]:[Bez - Obstakel, doelgroep]])</f>
        <v>0</v>
      </c>
      <c r="AS400" s="28"/>
      <c r="AT400" s="28"/>
      <c r="AU400" s="1"/>
      <c r="AV400" s="13">
        <f>SUM(Tabel1[[#This Row],[Bez - doelgroep totaal]]+Tabel1[[#This Row],[Bez - Openbaar]]+Tabel1[[#This Row],[Bez - Foutparkeerders]]+Tabel1[[#This Row],[Bez - Obstakels]]+Tabel1[[#This Row],[Bez - Informeel]])</f>
        <v>0</v>
      </c>
      <c r="AW40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00"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0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40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v>
      </c>
      <c r="BA40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400" s="23">
        <f>IF(OR(Tabel1[[#This Row],[Situatie tijdens meetmoment]]="wegwerkzaamheden",Tabel1[[#This Row],[Situatie tijdens meetmoment]]="niet bereikbaar")," ",IFERROR(Tabel1[[#This Row],[Totale bezetting]]/Tabel1[[#This Row],[Totale capaciteit]],IF( AND(Tabel1[[#This Row],[Totale bezetting]]&gt;0,Tabel1[[#This Row],[Totale capaciteit]]=0),"  ","   ")))</f>
        <v>0</v>
      </c>
      <c r="BC400" s="4"/>
      <c r="BN400"/>
      <c r="BQ400" s="4"/>
      <c r="BR400" s="11"/>
      <c r="BS400" s="1"/>
      <c r="BU400"/>
      <c r="CF400" s="4"/>
    </row>
    <row r="401" spans="1:84" x14ac:dyDescent="0.25">
      <c r="A401" s="1" t="s">
        <v>267</v>
      </c>
      <c r="B401" s="1" t="s">
        <v>305</v>
      </c>
      <c r="C401" s="1" t="s">
        <v>420</v>
      </c>
      <c r="D401" s="1" t="s">
        <v>365</v>
      </c>
      <c r="E401" s="40">
        <v>45518</v>
      </c>
      <c r="F401" s="37" t="s">
        <v>302</v>
      </c>
      <c r="G401" s="4">
        <v>10</v>
      </c>
      <c r="H401" s="4">
        <v>0</v>
      </c>
      <c r="I401" s="4">
        <v>0</v>
      </c>
      <c r="J401" s="4">
        <v>0</v>
      </c>
      <c r="K401" s="4">
        <v>0</v>
      </c>
      <c r="L401" s="4">
        <v>0</v>
      </c>
      <c r="M401" s="4">
        <v>0</v>
      </c>
      <c r="N401" s="4">
        <v>0</v>
      </c>
      <c r="O401" s="4">
        <v>0</v>
      </c>
      <c r="P401" s="4">
        <v>0</v>
      </c>
      <c r="Q401" s="4">
        <v>0</v>
      </c>
      <c r="R401" s="4">
        <v>0</v>
      </c>
      <c r="S401" s="4">
        <v>0</v>
      </c>
      <c r="T401" s="4">
        <v>0</v>
      </c>
      <c r="U401" s="4">
        <v>0</v>
      </c>
      <c r="V401" s="4">
        <v>0</v>
      </c>
      <c r="W401" s="4">
        <v>0</v>
      </c>
      <c r="X40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01" s="4">
        <f>Tabel1[[#This Row],[Totale openbare capaciteit]]+Tabel1[[#This Row],[Totale doelgroep capaciteit]]+Tabel1[[#This Row],[Cap - Informeel]]</f>
        <v>10</v>
      </c>
      <c r="Z401" s="30"/>
      <c r="AA401" s="30"/>
      <c r="AB401" s="30"/>
      <c r="AC401" s="30"/>
      <c r="AD401" s="30"/>
      <c r="AE401" s="30"/>
      <c r="AF401" s="30"/>
      <c r="AG401" s="30"/>
      <c r="AH401" s="4">
        <f>SUM(Tabel1[[#This Row],[Bez - Gehandicapten algemeen]:[Bez - Overig gereserveerd]])</f>
        <v>0</v>
      </c>
      <c r="AI401" s="30"/>
      <c r="AJ401" s="35"/>
      <c r="AK401" s="35"/>
      <c r="AL401" s="31"/>
      <c r="AM401" s="22">
        <f>SUM(Tabel1[[#This Row],[Bez - fout, canadees]:[Bez - fout, anders]])</f>
        <v>0</v>
      </c>
      <c r="AN401" s="30"/>
      <c r="AO401" s="30"/>
      <c r="AP401" s="30"/>
      <c r="AQ401" s="30"/>
      <c r="AR401" s="22">
        <f>SUM(Tabel1[[#This Row],[Bez - Obstakel, openbaar]:[Bez - Obstakel, doelgroep]])</f>
        <v>0</v>
      </c>
      <c r="AS401" s="28"/>
      <c r="AT401" s="28"/>
      <c r="AU401" s="1"/>
      <c r="AV401" s="13">
        <f>SUM(Tabel1[[#This Row],[Bez - doelgroep totaal]]+Tabel1[[#This Row],[Bez - Openbaar]]+Tabel1[[#This Row],[Bez - Foutparkeerders]]+Tabel1[[#This Row],[Bez - Obstakels]]+Tabel1[[#This Row],[Bez - Informeel]])</f>
        <v>0</v>
      </c>
      <c r="AW40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01"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0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40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v>
      </c>
      <c r="BA40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401" s="23">
        <f>IF(OR(Tabel1[[#This Row],[Situatie tijdens meetmoment]]="wegwerkzaamheden",Tabel1[[#This Row],[Situatie tijdens meetmoment]]="niet bereikbaar")," ",IFERROR(Tabel1[[#This Row],[Totale bezetting]]/Tabel1[[#This Row],[Totale capaciteit]],IF( AND(Tabel1[[#This Row],[Totale bezetting]]&gt;0,Tabel1[[#This Row],[Totale capaciteit]]=0),"  ","   ")))</f>
        <v>0</v>
      </c>
      <c r="BC401" s="4"/>
      <c r="BN401"/>
      <c r="BQ401" s="4"/>
      <c r="BR401" s="11"/>
      <c r="BS401" s="1"/>
      <c r="BU401"/>
      <c r="CF401" s="4"/>
    </row>
    <row r="402" spans="1:84" x14ac:dyDescent="0.25">
      <c r="A402" s="1" t="s">
        <v>267</v>
      </c>
      <c r="B402" s="1" t="s">
        <v>305</v>
      </c>
      <c r="C402" s="1" t="s">
        <v>420</v>
      </c>
      <c r="D402" s="1" t="s">
        <v>365</v>
      </c>
      <c r="E402" s="40">
        <v>45521</v>
      </c>
      <c r="F402" s="37" t="s">
        <v>303</v>
      </c>
      <c r="G402" s="4">
        <v>10</v>
      </c>
      <c r="H402" s="4">
        <v>0</v>
      </c>
      <c r="I402" s="4">
        <v>0</v>
      </c>
      <c r="J402" s="4">
        <v>0</v>
      </c>
      <c r="K402" s="4">
        <v>0</v>
      </c>
      <c r="L402" s="4">
        <v>0</v>
      </c>
      <c r="M402" s="4">
        <v>0</v>
      </c>
      <c r="N402" s="4">
        <v>0</v>
      </c>
      <c r="O402" s="4">
        <v>0</v>
      </c>
      <c r="P402" s="4">
        <v>0</v>
      </c>
      <c r="Q402" s="4">
        <v>0</v>
      </c>
      <c r="R402" s="4">
        <v>0</v>
      </c>
      <c r="S402" s="4">
        <v>0</v>
      </c>
      <c r="T402" s="4">
        <v>0</v>
      </c>
      <c r="U402" s="4">
        <v>0</v>
      </c>
      <c r="V402" s="4">
        <v>0</v>
      </c>
      <c r="W402" s="4">
        <v>0</v>
      </c>
      <c r="X40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02" s="4">
        <f>Tabel1[[#This Row],[Totale openbare capaciteit]]+Tabel1[[#This Row],[Totale doelgroep capaciteit]]+Tabel1[[#This Row],[Cap - Informeel]]</f>
        <v>10</v>
      </c>
      <c r="Z402" s="29">
        <v>3</v>
      </c>
      <c r="AA402" s="30"/>
      <c r="AB402" s="30"/>
      <c r="AC402" s="30"/>
      <c r="AD402" s="30"/>
      <c r="AE402" s="30"/>
      <c r="AF402" s="30"/>
      <c r="AG402" s="30"/>
      <c r="AH402" s="4">
        <f>SUM(Tabel1[[#This Row],[Bez - Gehandicapten algemeen]:[Bez - Overig gereserveerd]])</f>
        <v>0</v>
      </c>
      <c r="AI402" s="30"/>
      <c r="AJ402" s="35"/>
      <c r="AK402" s="35"/>
      <c r="AL402" s="31"/>
      <c r="AM402" s="22">
        <f>SUM(Tabel1[[#This Row],[Bez - fout, canadees]:[Bez - fout, anders]])</f>
        <v>0</v>
      </c>
      <c r="AN402" s="30"/>
      <c r="AO402" s="30"/>
      <c r="AP402" s="30"/>
      <c r="AQ402" s="30"/>
      <c r="AR402" s="22">
        <f>SUM(Tabel1[[#This Row],[Bez - Obstakel, openbaar]:[Bez - Obstakel, doelgroep]])</f>
        <v>0</v>
      </c>
      <c r="AS402" s="28"/>
      <c r="AT402" s="28"/>
      <c r="AU402" s="1"/>
      <c r="AV402" s="13">
        <f>SUM(Tabel1[[#This Row],[Bez - doelgroep totaal]]+Tabel1[[#This Row],[Bez - Openbaar]]+Tabel1[[#This Row],[Bez - Foutparkeerders]]+Tabel1[[#This Row],[Bez - Obstakels]]+Tabel1[[#This Row],[Bez - Informeel]])</f>
        <v>3</v>
      </c>
      <c r="AW40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0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0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0.3</v>
      </c>
      <c r="AZ40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0.3</v>
      </c>
      <c r="BA40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v>
      </c>
      <c r="BB402" s="23">
        <f>IF(OR(Tabel1[[#This Row],[Situatie tijdens meetmoment]]="wegwerkzaamheden",Tabel1[[#This Row],[Situatie tijdens meetmoment]]="niet bereikbaar")," ",IFERROR(Tabel1[[#This Row],[Totale bezetting]]/Tabel1[[#This Row],[Totale capaciteit]],IF( AND(Tabel1[[#This Row],[Totale bezetting]]&gt;0,Tabel1[[#This Row],[Totale capaciteit]]=0),"  ","   ")))</f>
        <v>0.3</v>
      </c>
      <c r="BC402" s="4"/>
      <c r="BN402"/>
      <c r="BQ402" s="4"/>
      <c r="BR402" s="11"/>
      <c r="BS402" s="1"/>
      <c r="BU402"/>
      <c r="CF402" s="4"/>
    </row>
    <row r="403" spans="1:84" x14ac:dyDescent="0.25">
      <c r="A403" s="1" t="s">
        <v>268</v>
      </c>
      <c r="B403" s="1" t="s">
        <v>305</v>
      </c>
      <c r="C403" s="1" t="s">
        <v>420</v>
      </c>
      <c r="D403" s="1" t="s">
        <v>365</v>
      </c>
      <c r="E403" s="40">
        <v>45518</v>
      </c>
      <c r="F403" s="37" t="s">
        <v>302</v>
      </c>
      <c r="G403" s="4">
        <v>26</v>
      </c>
      <c r="H403" s="4">
        <v>0</v>
      </c>
      <c r="I403" s="4">
        <v>0</v>
      </c>
      <c r="J403" s="4">
        <v>0</v>
      </c>
      <c r="K403" s="4">
        <v>0</v>
      </c>
      <c r="L403" s="4">
        <v>0</v>
      </c>
      <c r="M403" s="4">
        <v>0</v>
      </c>
      <c r="N403" s="4">
        <v>0</v>
      </c>
      <c r="O403" s="4">
        <v>0</v>
      </c>
      <c r="P403" s="4">
        <v>0</v>
      </c>
      <c r="Q403" s="4">
        <v>0</v>
      </c>
      <c r="R403" s="4">
        <v>0</v>
      </c>
      <c r="S403" s="4">
        <v>0</v>
      </c>
      <c r="T403" s="4">
        <v>0</v>
      </c>
      <c r="U403" s="4">
        <v>0</v>
      </c>
      <c r="V403" s="4">
        <v>0</v>
      </c>
      <c r="W403" s="4">
        <v>0</v>
      </c>
      <c r="X40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03" s="4">
        <f>Tabel1[[#This Row],[Totale openbare capaciteit]]+Tabel1[[#This Row],[Totale doelgroep capaciteit]]+Tabel1[[#This Row],[Cap - Informeel]]</f>
        <v>26</v>
      </c>
      <c r="Z403" s="29">
        <v>2</v>
      </c>
      <c r="AA403" s="30"/>
      <c r="AB403" s="30"/>
      <c r="AC403" s="30"/>
      <c r="AD403" s="30"/>
      <c r="AE403" s="30"/>
      <c r="AF403" s="30"/>
      <c r="AG403" s="30"/>
      <c r="AH403" s="4">
        <f>SUM(Tabel1[[#This Row],[Bez - Gehandicapten algemeen]:[Bez - Overig gereserveerd]])</f>
        <v>0</v>
      </c>
      <c r="AI403" s="30"/>
      <c r="AJ403" s="35"/>
      <c r="AK403" s="35"/>
      <c r="AL403" s="31"/>
      <c r="AM403" s="22">
        <f>SUM(Tabel1[[#This Row],[Bez - fout, canadees]:[Bez - fout, anders]])</f>
        <v>0</v>
      </c>
      <c r="AN403" s="30"/>
      <c r="AO403" s="30"/>
      <c r="AP403" s="30"/>
      <c r="AQ403" s="30"/>
      <c r="AR403" s="22">
        <f>SUM(Tabel1[[#This Row],[Bez - Obstakel, openbaar]:[Bez - Obstakel, doelgroep]])</f>
        <v>0</v>
      </c>
      <c r="AS403" s="28"/>
      <c r="AT403" s="28"/>
      <c r="AU403" s="1"/>
      <c r="AV403" s="13">
        <f>SUM(Tabel1[[#This Row],[Bez - doelgroep totaal]]+Tabel1[[#This Row],[Bez - Openbaar]]+Tabel1[[#This Row],[Bez - Foutparkeerders]]+Tabel1[[#This Row],[Bez - Obstakels]]+Tabel1[[#This Row],[Bez - Informeel]])</f>
        <v>2</v>
      </c>
      <c r="AW40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0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0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7.6923076923076927E-2</v>
      </c>
      <c r="AZ40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7.6923076923076927E-2</v>
      </c>
      <c r="BA40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7.6923076923076927E-2</v>
      </c>
      <c r="BB403" s="23">
        <f>IF(OR(Tabel1[[#This Row],[Situatie tijdens meetmoment]]="wegwerkzaamheden",Tabel1[[#This Row],[Situatie tijdens meetmoment]]="niet bereikbaar")," ",IFERROR(Tabel1[[#This Row],[Totale bezetting]]/Tabel1[[#This Row],[Totale capaciteit]],IF( AND(Tabel1[[#This Row],[Totale bezetting]]&gt;0,Tabel1[[#This Row],[Totale capaciteit]]=0),"  ","   ")))</f>
        <v>7.6923076923076927E-2</v>
      </c>
      <c r="BC403" s="4"/>
      <c r="BN403"/>
      <c r="BQ403" s="4"/>
      <c r="BR403" s="11"/>
      <c r="BS403" s="1"/>
      <c r="BU403"/>
      <c r="CF403" s="4"/>
    </row>
    <row r="404" spans="1:84" x14ac:dyDescent="0.25">
      <c r="A404" s="1" t="s">
        <v>268</v>
      </c>
      <c r="B404" s="1" t="s">
        <v>305</v>
      </c>
      <c r="C404" s="1" t="s">
        <v>420</v>
      </c>
      <c r="D404" s="1" t="s">
        <v>365</v>
      </c>
      <c r="E404" s="40">
        <v>45521</v>
      </c>
      <c r="F404" s="37" t="s">
        <v>303</v>
      </c>
      <c r="G404" s="4">
        <v>26</v>
      </c>
      <c r="H404" s="4">
        <v>0</v>
      </c>
      <c r="I404" s="4">
        <v>0</v>
      </c>
      <c r="J404" s="4">
        <v>0</v>
      </c>
      <c r="K404" s="4">
        <v>0</v>
      </c>
      <c r="L404" s="4">
        <v>0</v>
      </c>
      <c r="M404" s="4">
        <v>0</v>
      </c>
      <c r="N404" s="4">
        <v>0</v>
      </c>
      <c r="O404" s="4">
        <v>0</v>
      </c>
      <c r="P404" s="4">
        <v>0</v>
      </c>
      <c r="Q404" s="4">
        <v>0</v>
      </c>
      <c r="R404" s="4">
        <v>0</v>
      </c>
      <c r="S404" s="4">
        <v>0</v>
      </c>
      <c r="T404" s="4">
        <v>0</v>
      </c>
      <c r="U404" s="4">
        <v>0</v>
      </c>
      <c r="V404" s="4">
        <v>0</v>
      </c>
      <c r="W404" s="4">
        <v>0</v>
      </c>
      <c r="X40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04" s="4">
        <f>Tabel1[[#This Row],[Totale openbare capaciteit]]+Tabel1[[#This Row],[Totale doelgroep capaciteit]]+Tabel1[[#This Row],[Cap - Informeel]]</f>
        <v>26</v>
      </c>
      <c r="Z404" s="29">
        <v>13</v>
      </c>
      <c r="AA404" s="30"/>
      <c r="AB404" s="30"/>
      <c r="AC404" s="30"/>
      <c r="AD404" s="30"/>
      <c r="AE404" s="30"/>
      <c r="AF404" s="30"/>
      <c r="AG404" s="30"/>
      <c r="AH404" s="4">
        <f>SUM(Tabel1[[#This Row],[Bez - Gehandicapten algemeen]:[Bez - Overig gereserveerd]])</f>
        <v>0</v>
      </c>
      <c r="AI404" s="30"/>
      <c r="AJ404" s="35"/>
      <c r="AK404" s="35"/>
      <c r="AL404" s="31"/>
      <c r="AM404" s="22">
        <f>SUM(Tabel1[[#This Row],[Bez - fout, canadees]:[Bez - fout, anders]])</f>
        <v>0</v>
      </c>
      <c r="AN404" s="30"/>
      <c r="AO404" s="30"/>
      <c r="AP404" s="30"/>
      <c r="AQ404" s="30"/>
      <c r="AR404" s="22">
        <f>SUM(Tabel1[[#This Row],[Bez - Obstakel, openbaar]:[Bez - Obstakel, doelgroep]])</f>
        <v>0</v>
      </c>
      <c r="AS404" s="28"/>
      <c r="AT404" s="28"/>
      <c r="AU404" s="1"/>
      <c r="AV404" s="13">
        <f>SUM(Tabel1[[#This Row],[Bez - doelgroep totaal]]+Tabel1[[#This Row],[Bez - Openbaar]]+Tabel1[[#This Row],[Bez - Foutparkeerders]]+Tabel1[[#This Row],[Bez - Obstakels]]+Tabel1[[#This Row],[Bez - Informeel]])</f>
        <v>13</v>
      </c>
      <c r="AW40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0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0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v>
      </c>
      <c r="AZ40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v>
      </c>
      <c r="BA40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v>
      </c>
      <c r="BB404" s="23">
        <f>IF(OR(Tabel1[[#This Row],[Situatie tijdens meetmoment]]="wegwerkzaamheden",Tabel1[[#This Row],[Situatie tijdens meetmoment]]="niet bereikbaar")," ",IFERROR(Tabel1[[#This Row],[Totale bezetting]]/Tabel1[[#This Row],[Totale capaciteit]],IF( AND(Tabel1[[#This Row],[Totale bezetting]]&gt;0,Tabel1[[#This Row],[Totale capaciteit]]=0),"  ","   ")))</f>
        <v>0.5</v>
      </c>
      <c r="BC404" s="4"/>
      <c r="BN404"/>
      <c r="BQ404" s="4"/>
      <c r="BR404" s="11"/>
      <c r="BS404" s="1"/>
      <c r="BU404"/>
      <c r="CF404" s="4"/>
    </row>
    <row r="405" spans="1:84" x14ac:dyDescent="0.25">
      <c r="A405" s="1" t="s">
        <v>269</v>
      </c>
      <c r="B405" s="1" t="s">
        <v>305</v>
      </c>
      <c r="C405" s="1" t="s">
        <v>420</v>
      </c>
      <c r="D405" s="1" t="s">
        <v>365</v>
      </c>
      <c r="E405" s="40">
        <v>45518</v>
      </c>
      <c r="F405" s="37" t="s">
        <v>302</v>
      </c>
      <c r="G405" s="4">
        <v>0</v>
      </c>
      <c r="H405" s="4">
        <v>0</v>
      </c>
      <c r="I405" s="4">
        <v>0</v>
      </c>
      <c r="J405" s="4">
        <v>0</v>
      </c>
      <c r="K405" s="4">
        <v>0</v>
      </c>
      <c r="L405" s="4">
        <v>0</v>
      </c>
      <c r="M405" s="4">
        <v>0</v>
      </c>
      <c r="N405" s="4">
        <v>0</v>
      </c>
      <c r="O405" s="4">
        <v>0</v>
      </c>
      <c r="P405" s="4">
        <v>0</v>
      </c>
      <c r="Q405" s="4">
        <v>0</v>
      </c>
      <c r="R405" s="4">
        <v>0</v>
      </c>
      <c r="S405" s="4">
        <v>0</v>
      </c>
      <c r="T405" s="4">
        <v>0</v>
      </c>
      <c r="U405" s="4">
        <v>0</v>
      </c>
      <c r="V405" s="4">
        <v>0</v>
      </c>
      <c r="W405" s="4">
        <v>0</v>
      </c>
      <c r="X40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05" s="4">
        <f>Tabel1[[#This Row],[Totale openbare capaciteit]]+Tabel1[[#This Row],[Totale doelgroep capaciteit]]+Tabel1[[#This Row],[Cap - Informeel]]</f>
        <v>0</v>
      </c>
      <c r="Z405" s="30"/>
      <c r="AA405" s="30"/>
      <c r="AB405" s="30"/>
      <c r="AC405" s="30"/>
      <c r="AD405" s="30"/>
      <c r="AE405" s="30"/>
      <c r="AF405" s="30"/>
      <c r="AG405" s="30"/>
      <c r="AH405" s="4">
        <f>SUM(Tabel1[[#This Row],[Bez - Gehandicapten algemeen]:[Bez - Overig gereserveerd]])</f>
        <v>0</v>
      </c>
      <c r="AI405" s="30"/>
      <c r="AJ405" s="35"/>
      <c r="AK405" s="35"/>
      <c r="AL405" s="31"/>
      <c r="AM405" s="22">
        <f>SUM(Tabel1[[#This Row],[Bez - fout, canadees]:[Bez - fout, anders]])</f>
        <v>0</v>
      </c>
      <c r="AN405" s="30"/>
      <c r="AO405" s="30"/>
      <c r="AP405" s="30"/>
      <c r="AQ405" s="30"/>
      <c r="AR405" s="22">
        <f>SUM(Tabel1[[#This Row],[Bez - Obstakel, openbaar]:[Bez - Obstakel, doelgroep]])</f>
        <v>0</v>
      </c>
      <c r="AS405" s="28"/>
      <c r="AT405" s="28"/>
      <c r="AU405" s="1"/>
      <c r="AV405" s="13">
        <f>SUM(Tabel1[[#This Row],[Bez - doelgroep totaal]]+Tabel1[[#This Row],[Bez - Openbaar]]+Tabel1[[#This Row],[Bez - Foutparkeerders]]+Tabel1[[#This Row],[Bez - Obstakels]]+Tabel1[[#This Row],[Bez - Informeel]])</f>
        <v>0</v>
      </c>
      <c r="AW40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0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05"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405"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405"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405"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405" s="4"/>
      <c r="BN405"/>
      <c r="BQ405" s="4"/>
      <c r="BR405" s="11"/>
      <c r="BS405" s="1"/>
      <c r="BU405"/>
      <c r="CF405" s="4"/>
    </row>
    <row r="406" spans="1:84" x14ac:dyDescent="0.25">
      <c r="A406" s="1" t="s">
        <v>269</v>
      </c>
      <c r="B406" s="1" t="s">
        <v>305</v>
      </c>
      <c r="C406" s="1" t="s">
        <v>420</v>
      </c>
      <c r="D406" s="1" t="s">
        <v>365</v>
      </c>
      <c r="E406" s="40">
        <v>45521</v>
      </c>
      <c r="F406" s="37" t="s">
        <v>303</v>
      </c>
      <c r="G406" s="4">
        <v>0</v>
      </c>
      <c r="H406" s="4">
        <v>0</v>
      </c>
      <c r="I406" s="4">
        <v>0</v>
      </c>
      <c r="J406" s="4">
        <v>0</v>
      </c>
      <c r="K406" s="4">
        <v>0</v>
      </c>
      <c r="L406" s="4">
        <v>0</v>
      </c>
      <c r="M406" s="4">
        <v>0</v>
      </c>
      <c r="N406" s="4">
        <v>0</v>
      </c>
      <c r="O406" s="4">
        <v>0</v>
      </c>
      <c r="P406" s="4">
        <v>0</v>
      </c>
      <c r="Q406" s="4">
        <v>0</v>
      </c>
      <c r="R406" s="4">
        <v>0</v>
      </c>
      <c r="S406" s="4">
        <v>0</v>
      </c>
      <c r="T406" s="4">
        <v>0</v>
      </c>
      <c r="U406" s="4">
        <v>0</v>
      </c>
      <c r="V406" s="4">
        <v>0</v>
      </c>
      <c r="W406" s="4">
        <v>0</v>
      </c>
      <c r="X40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06" s="4">
        <f>Tabel1[[#This Row],[Totale openbare capaciteit]]+Tabel1[[#This Row],[Totale doelgroep capaciteit]]+Tabel1[[#This Row],[Cap - Informeel]]</f>
        <v>0</v>
      </c>
      <c r="Z406" s="30"/>
      <c r="AA406" s="30"/>
      <c r="AB406" s="30"/>
      <c r="AC406" s="30"/>
      <c r="AD406" s="30"/>
      <c r="AE406" s="30"/>
      <c r="AF406" s="30"/>
      <c r="AG406" s="30"/>
      <c r="AH406" s="4">
        <f>SUM(Tabel1[[#This Row],[Bez - Gehandicapten algemeen]:[Bez - Overig gereserveerd]])</f>
        <v>0</v>
      </c>
      <c r="AI406" s="30"/>
      <c r="AJ406" s="35"/>
      <c r="AK406" s="35"/>
      <c r="AL406" s="31"/>
      <c r="AM406" s="22">
        <f>SUM(Tabel1[[#This Row],[Bez - fout, canadees]:[Bez - fout, anders]])</f>
        <v>0</v>
      </c>
      <c r="AN406" s="30"/>
      <c r="AO406" s="30"/>
      <c r="AP406" s="30"/>
      <c r="AQ406" s="30"/>
      <c r="AR406" s="22">
        <f>SUM(Tabel1[[#This Row],[Bez - Obstakel, openbaar]:[Bez - Obstakel, doelgroep]])</f>
        <v>0</v>
      </c>
      <c r="AS406" s="28"/>
      <c r="AT406" s="28"/>
      <c r="AU406" s="1"/>
      <c r="AV406" s="13">
        <f>SUM(Tabel1[[#This Row],[Bez - doelgroep totaal]]+Tabel1[[#This Row],[Bez - Openbaar]]+Tabel1[[#This Row],[Bez - Foutparkeerders]]+Tabel1[[#This Row],[Bez - Obstakels]]+Tabel1[[#This Row],[Bez - Informeel]])</f>
        <v>0</v>
      </c>
      <c r="AW40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0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06"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406"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406"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406"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406" s="4"/>
      <c r="BN406"/>
      <c r="BQ406" s="4"/>
      <c r="BR406" s="11"/>
      <c r="BS406" s="1"/>
      <c r="BU406"/>
      <c r="CF406" s="4"/>
    </row>
    <row r="407" spans="1:84" x14ac:dyDescent="0.25">
      <c r="A407" s="1" t="s">
        <v>270</v>
      </c>
      <c r="B407" s="1" t="s">
        <v>305</v>
      </c>
      <c r="C407" s="1" t="s">
        <v>420</v>
      </c>
      <c r="D407" s="1" t="s">
        <v>365</v>
      </c>
      <c r="E407" s="40">
        <v>45518</v>
      </c>
      <c r="F407" s="37" t="s">
        <v>302</v>
      </c>
      <c r="G407" s="4">
        <v>12</v>
      </c>
      <c r="H407" s="4">
        <v>0</v>
      </c>
      <c r="I407" s="4">
        <v>0</v>
      </c>
      <c r="J407" s="4">
        <v>0</v>
      </c>
      <c r="K407" s="4">
        <v>0</v>
      </c>
      <c r="L407" s="4">
        <v>0</v>
      </c>
      <c r="M407" s="4">
        <v>0</v>
      </c>
      <c r="N407" s="4">
        <v>0</v>
      </c>
      <c r="O407" s="4">
        <v>0</v>
      </c>
      <c r="P407" s="4">
        <v>0</v>
      </c>
      <c r="Q407" s="4">
        <v>0</v>
      </c>
      <c r="R407" s="4">
        <v>0</v>
      </c>
      <c r="S407" s="4">
        <v>0</v>
      </c>
      <c r="T407" s="4">
        <v>0</v>
      </c>
      <c r="U407" s="4">
        <v>0</v>
      </c>
      <c r="V407" s="4">
        <v>0</v>
      </c>
      <c r="W407" s="4">
        <v>0</v>
      </c>
      <c r="X40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07" s="4">
        <f>Tabel1[[#This Row],[Totale openbare capaciteit]]+Tabel1[[#This Row],[Totale doelgroep capaciteit]]+Tabel1[[#This Row],[Cap - Informeel]]</f>
        <v>12</v>
      </c>
      <c r="Z407" s="30"/>
      <c r="AA407" s="30"/>
      <c r="AB407" s="30"/>
      <c r="AC407" s="30"/>
      <c r="AD407" s="30"/>
      <c r="AE407" s="30"/>
      <c r="AF407" s="30"/>
      <c r="AG407" s="30"/>
      <c r="AH407" s="4">
        <f>SUM(Tabel1[[#This Row],[Bez - Gehandicapten algemeen]:[Bez - Overig gereserveerd]])</f>
        <v>0</v>
      </c>
      <c r="AI407" s="30"/>
      <c r="AJ407" s="35"/>
      <c r="AK407" s="35"/>
      <c r="AL407" s="31"/>
      <c r="AM407" s="22">
        <f>SUM(Tabel1[[#This Row],[Bez - fout, canadees]:[Bez - fout, anders]])</f>
        <v>0</v>
      </c>
      <c r="AN407" s="30"/>
      <c r="AO407" s="30"/>
      <c r="AP407" s="30"/>
      <c r="AQ407" s="30"/>
      <c r="AR407" s="22">
        <f>SUM(Tabel1[[#This Row],[Bez - Obstakel, openbaar]:[Bez - Obstakel, doelgroep]])</f>
        <v>0</v>
      </c>
      <c r="AS407" s="28"/>
      <c r="AT407" s="28"/>
      <c r="AU407" s="1"/>
      <c r="AV407" s="13">
        <f>SUM(Tabel1[[#This Row],[Bez - doelgroep totaal]]+Tabel1[[#This Row],[Bez - Openbaar]]+Tabel1[[#This Row],[Bez - Foutparkeerders]]+Tabel1[[#This Row],[Bez - Obstakels]]+Tabel1[[#This Row],[Bez - Informeel]])</f>
        <v>0</v>
      </c>
      <c r="AW40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07"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0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40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v>
      </c>
      <c r="BA40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407" s="23">
        <f>IF(OR(Tabel1[[#This Row],[Situatie tijdens meetmoment]]="wegwerkzaamheden",Tabel1[[#This Row],[Situatie tijdens meetmoment]]="niet bereikbaar")," ",IFERROR(Tabel1[[#This Row],[Totale bezetting]]/Tabel1[[#This Row],[Totale capaciteit]],IF( AND(Tabel1[[#This Row],[Totale bezetting]]&gt;0,Tabel1[[#This Row],[Totale capaciteit]]=0),"  ","   ")))</f>
        <v>0</v>
      </c>
      <c r="BC407" s="4"/>
      <c r="BN407"/>
      <c r="BQ407" s="4"/>
      <c r="BR407" s="11"/>
      <c r="BS407" s="1"/>
      <c r="BU407"/>
      <c r="CF407" s="4"/>
    </row>
    <row r="408" spans="1:84" x14ac:dyDescent="0.25">
      <c r="A408" s="1" t="s">
        <v>270</v>
      </c>
      <c r="B408" s="1" t="s">
        <v>305</v>
      </c>
      <c r="C408" s="1" t="s">
        <v>420</v>
      </c>
      <c r="D408" s="1" t="s">
        <v>365</v>
      </c>
      <c r="E408" s="40">
        <v>45521</v>
      </c>
      <c r="F408" s="37" t="s">
        <v>303</v>
      </c>
      <c r="G408" s="4">
        <v>12</v>
      </c>
      <c r="H408" s="4">
        <v>0</v>
      </c>
      <c r="I408" s="4">
        <v>0</v>
      </c>
      <c r="J408" s="4">
        <v>0</v>
      </c>
      <c r="K408" s="4">
        <v>0</v>
      </c>
      <c r="L408" s="4">
        <v>0</v>
      </c>
      <c r="M408" s="4">
        <v>0</v>
      </c>
      <c r="N408" s="4">
        <v>0</v>
      </c>
      <c r="O408" s="4">
        <v>0</v>
      </c>
      <c r="P408" s="4">
        <v>0</v>
      </c>
      <c r="Q408" s="4">
        <v>0</v>
      </c>
      <c r="R408" s="4">
        <v>0</v>
      </c>
      <c r="S408" s="4">
        <v>0</v>
      </c>
      <c r="T408" s="4">
        <v>0</v>
      </c>
      <c r="U408" s="4">
        <v>0</v>
      </c>
      <c r="V408" s="4">
        <v>0</v>
      </c>
      <c r="W408" s="4">
        <v>0</v>
      </c>
      <c r="X40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08" s="4">
        <f>Tabel1[[#This Row],[Totale openbare capaciteit]]+Tabel1[[#This Row],[Totale doelgroep capaciteit]]+Tabel1[[#This Row],[Cap - Informeel]]</f>
        <v>12</v>
      </c>
      <c r="Z408" s="29">
        <v>5</v>
      </c>
      <c r="AA408" s="30"/>
      <c r="AB408" s="30"/>
      <c r="AC408" s="30"/>
      <c r="AD408" s="30"/>
      <c r="AE408" s="30"/>
      <c r="AF408" s="30"/>
      <c r="AG408" s="30"/>
      <c r="AH408" s="4">
        <f>SUM(Tabel1[[#This Row],[Bez - Gehandicapten algemeen]:[Bez - Overig gereserveerd]])</f>
        <v>0</v>
      </c>
      <c r="AI408" s="30"/>
      <c r="AJ408" s="35"/>
      <c r="AK408" s="35"/>
      <c r="AL408" s="31"/>
      <c r="AM408" s="22">
        <f>SUM(Tabel1[[#This Row],[Bez - fout, canadees]:[Bez - fout, anders]])</f>
        <v>0</v>
      </c>
      <c r="AN408" s="30"/>
      <c r="AO408" s="30"/>
      <c r="AP408" s="30"/>
      <c r="AQ408" s="30"/>
      <c r="AR408" s="22">
        <f>SUM(Tabel1[[#This Row],[Bez - Obstakel, openbaar]:[Bez - Obstakel, doelgroep]])</f>
        <v>0</v>
      </c>
      <c r="AS408" s="28"/>
      <c r="AT408" s="28"/>
      <c r="AU408" s="1"/>
      <c r="AV408" s="13">
        <f>SUM(Tabel1[[#This Row],[Bez - doelgroep totaal]]+Tabel1[[#This Row],[Bez - Openbaar]]+Tabel1[[#This Row],[Bez - Foutparkeerders]]+Tabel1[[#This Row],[Bez - Obstakels]]+Tabel1[[#This Row],[Bez - Informeel]])</f>
        <v>5</v>
      </c>
      <c r="AW40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08"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0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0.41666666666666669</v>
      </c>
      <c r="AZ40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0.41666666666666669</v>
      </c>
      <c r="BA40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0.41666666666666669</v>
      </c>
      <c r="BB408" s="23">
        <f>IF(OR(Tabel1[[#This Row],[Situatie tijdens meetmoment]]="wegwerkzaamheden",Tabel1[[#This Row],[Situatie tijdens meetmoment]]="niet bereikbaar")," ",IFERROR(Tabel1[[#This Row],[Totale bezetting]]/Tabel1[[#This Row],[Totale capaciteit]],IF( AND(Tabel1[[#This Row],[Totale bezetting]]&gt;0,Tabel1[[#This Row],[Totale capaciteit]]=0),"  ","   ")))</f>
        <v>0.41666666666666669</v>
      </c>
      <c r="BC408" s="4"/>
      <c r="BN408"/>
      <c r="BQ408" s="4"/>
      <c r="BR408" s="11"/>
      <c r="BS408" s="1"/>
      <c r="BU408"/>
      <c r="CF408" s="4"/>
    </row>
    <row r="409" spans="1:84" x14ac:dyDescent="0.25">
      <c r="A409" s="1" t="s">
        <v>271</v>
      </c>
      <c r="B409" s="1" t="s">
        <v>305</v>
      </c>
      <c r="C409" s="1" t="s">
        <v>420</v>
      </c>
      <c r="D409" s="1" t="s">
        <v>365</v>
      </c>
      <c r="E409" s="40">
        <v>45518</v>
      </c>
      <c r="F409" s="37" t="s">
        <v>302</v>
      </c>
      <c r="G409" s="4">
        <v>10</v>
      </c>
      <c r="H409" s="4">
        <v>0</v>
      </c>
      <c r="I409" s="4">
        <v>1</v>
      </c>
      <c r="J409" s="4">
        <v>0</v>
      </c>
      <c r="K409" s="4">
        <v>0</v>
      </c>
      <c r="L409" s="4">
        <v>0</v>
      </c>
      <c r="M409" s="4">
        <v>0</v>
      </c>
      <c r="N409" s="4">
        <v>1</v>
      </c>
      <c r="O409" s="4">
        <v>2</v>
      </c>
      <c r="P409" s="4">
        <v>0</v>
      </c>
      <c r="Q409" s="4">
        <v>0</v>
      </c>
      <c r="R409" s="4">
        <v>0</v>
      </c>
      <c r="S409" s="4">
        <v>0</v>
      </c>
      <c r="T409" s="4">
        <v>0</v>
      </c>
      <c r="U409" s="4">
        <v>0</v>
      </c>
      <c r="V409" s="4">
        <v>0</v>
      </c>
      <c r="W409" s="4">
        <v>0</v>
      </c>
      <c r="X40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09" s="4">
        <f>Tabel1[[#This Row],[Totale openbare capaciteit]]+Tabel1[[#This Row],[Totale doelgroep capaciteit]]+Tabel1[[#This Row],[Cap - Informeel]]</f>
        <v>12</v>
      </c>
      <c r="Z409" s="30"/>
      <c r="AA409" s="30"/>
      <c r="AB409" s="30"/>
      <c r="AC409" s="30"/>
      <c r="AD409" s="30"/>
      <c r="AE409" s="30"/>
      <c r="AF409" s="30"/>
      <c r="AG409" s="30"/>
      <c r="AH409" s="4">
        <f>SUM(Tabel1[[#This Row],[Bez - Gehandicapten algemeen]:[Bez - Overig gereserveerd]])</f>
        <v>0</v>
      </c>
      <c r="AI409" s="30"/>
      <c r="AJ409" s="35"/>
      <c r="AK409" s="35"/>
      <c r="AL409" s="31"/>
      <c r="AM409" s="22">
        <f>SUM(Tabel1[[#This Row],[Bez - fout, canadees]:[Bez - fout, anders]])</f>
        <v>0</v>
      </c>
      <c r="AN409" s="30"/>
      <c r="AO409" s="30"/>
      <c r="AP409" s="30"/>
      <c r="AQ409" s="30"/>
      <c r="AR409" s="22">
        <f>SUM(Tabel1[[#This Row],[Bez - Obstakel, openbaar]:[Bez - Obstakel, doelgroep]])</f>
        <v>0</v>
      </c>
      <c r="AS409" s="28"/>
      <c r="AT409" s="28"/>
      <c r="AU409" s="1"/>
      <c r="AV409" s="13">
        <f>SUM(Tabel1[[#This Row],[Bez - doelgroep totaal]]+Tabel1[[#This Row],[Bez - Openbaar]]+Tabel1[[#This Row],[Bez - Foutparkeerders]]+Tabel1[[#This Row],[Bez - Obstakels]]+Tabel1[[#This Row],[Bez - Informeel]])</f>
        <v>0</v>
      </c>
      <c r="AW409"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409"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0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40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v>
      </c>
      <c r="BA40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409" s="23">
        <f>IF(OR(Tabel1[[#This Row],[Situatie tijdens meetmoment]]="wegwerkzaamheden",Tabel1[[#This Row],[Situatie tijdens meetmoment]]="niet bereikbaar")," ",IFERROR(Tabel1[[#This Row],[Totale bezetting]]/Tabel1[[#This Row],[Totale capaciteit]],IF( AND(Tabel1[[#This Row],[Totale bezetting]]&gt;0,Tabel1[[#This Row],[Totale capaciteit]]=0),"  ","   ")))</f>
        <v>0</v>
      </c>
      <c r="BC409" s="4"/>
      <c r="BN409"/>
      <c r="BQ409" s="4"/>
      <c r="BR409" s="11"/>
      <c r="BS409" s="1"/>
      <c r="BU409"/>
      <c r="CF409" s="4"/>
    </row>
    <row r="410" spans="1:84" x14ac:dyDescent="0.25">
      <c r="A410" s="1" t="s">
        <v>271</v>
      </c>
      <c r="B410" s="1" t="s">
        <v>305</v>
      </c>
      <c r="C410" s="1" t="s">
        <v>420</v>
      </c>
      <c r="D410" s="1" t="s">
        <v>365</v>
      </c>
      <c r="E410" s="40">
        <v>45521</v>
      </c>
      <c r="F410" s="37" t="s">
        <v>303</v>
      </c>
      <c r="G410" s="4">
        <v>10</v>
      </c>
      <c r="H410" s="4">
        <v>0</v>
      </c>
      <c r="I410" s="4">
        <v>1</v>
      </c>
      <c r="J410" s="4">
        <v>0</v>
      </c>
      <c r="K410" s="4">
        <v>0</v>
      </c>
      <c r="L410" s="4">
        <v>0</v>
      </c>
      <c r="M410" s="4">
        <v>0</v>
      </c>
      <c r="N410" s="4">
        <v>1</v>
      </c>
      <c r="O410" s="4">
        <v>2</v>
      </c>
      <c r="P410" s="4">
        <v>0</v>
      </c>
      <c r="Q410" s="4">
        <v>0</v>
      </c>
      <c r="R410" s="4">
        <v>0</v>
      </c>
      <c r="S410" s="4">
        <v>0</v>
      </c>
      <c r="T410" s="4">
        <v>0</v>
      </c>
      <c r="U410" s="4">
        <v>0</v>
      </c>
      <c r="V410" s="4">
        <v>0</v>
      </c>
      <c r="W410" s="4">
        <v>0</v>
      </c>
      <c r="X41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10" s="4">
        <f>Tabel1[[#This Row],[Totale openbare capaciteit]]+Tabel1[[#This Row],[Totale doelgroep capaciteit]]+Tabel1[[#This Row],[Cap - Informeel]]</f>
        <v>12</v>
      </c>
      <c r="Z410" s="29">
        <v>8</v>
      </c>
      <c r="AA410" s="30"/>
      <c r="AB410" s="30"/>
      <c r="AC410" s="30"/>
      <c r="AD410" s="30"/>
      <c r="AE410" s="30"/>
      <c r="AF410" s="30"/>
      <c r="AG410" s="30"/>
      <c r="AH410" s="4">
        <f>SUM(Tabel1[[#This Row],[Bez - Gehandicapten algemeen]:[Bez - Overig gereserveerd]])</f>
        <v>0</v>
      </c>
      <c r="AI410" s="30"/>
      <c r="AJ410" s="35"/>
      <c r="AK410" s="35"/>
      <c r="AL410" s="31"/>
      <c r="AM410" s="22">
        <f>SUM(Tabel1[[#This Row],[Bez - fout, canadees]:[Bez - fout, anders]])</f>
        <v>0</v>
      </c>
      <c r="AN410" s="30"/>
      <c r="AO410" s="30"/>
      <c r="AP410" s="30"/>
      <c r="AQ410" s="30"/>
      <c r="AR410" s="22">
        <f>SUM(Tabel1[[#This Row],[Bez - Obstakel, openbaar]:[Bez - Obstakel, doelgroep]])</f>
        <v>0</v>
      </c>
      <c r="AS410" s="28"/>
      <c r="AT410" s="28"/>
      <c r="AU410" s="1"/>
      <c r="AV410" s="13">
        <f>SUM(Tabel1[[#This Row],[Bez - doelgroep totaal]]+Tabel1[[#This Row],[Bez - Openbaar]]+Tabel1[[#This Row],[Bez - Foutparkeerders]]+Tabel1[[#This Row],[Bez - Obstakels]]+Tabel1[[#This Row],[Bez - Informeel]])</f>
        <v>8</v>
      </c>
      <c r="AW410"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410"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1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0.8</v>
      </c>
      <c r="AZ41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v>
      </c>
      <c r="BA41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0.66666666666666663</v>
      </c>
      <c r="BB410" s="23">
        <f>IF(OR(Tabel1[[#This Row],[Situatie tijdens meetmoment]]="wegwerkzaamheden",Tabel1[[#This Row],[Situatie tijdens meetmoment]]="niet bereikbaar")," ",IFERROR(Tabel1[[#This Row],[Totale bezetting]]/Tabel1[[#This Row],[Totale capaciteit]],IF( AND(Tabel1[[#This Row],[Totale bezetting]]&gt;0,Tabel1[[#This Row],[Totale capaciteit]]=0),"  ","   ")))</f>
        <v>0.66666666666666663</v>
      </c>
      <c r="BC410" s="4"/>
      <c r="BN410"/>
      <c r="BQ410" s="4"/>
      <c r="BR410" s="11"/>
      <c r="BS410" s="1"/>
      <c r="BU410"/>
      <c r="CF410" s="4"/>
    </row>
    <row r="411" spans="1:84" x14ac:dyDescent="0.25">
      <c r="A411" s="1" t="s">
        <v>272</v>
      </c>
      <c r="B411" s="1" t="s">
        <v>305</v>
      </c>
      <c r="C411" s="1" t="s">
        <v>420</v>
      </c>
      <c r="D411" s="1" t="s">
        <v>377</v>
      </c>
      <c r="E411" s="40">
        <v>45521</v>
      </c>
      <c r="F411" s="37" t="s">
        <v>303</v>
      </c>
      <c r="G411" s="4">
        <v>10</v>
      </c>
      <c r="H411" s="4">
        <v>0</v>
      </c>
      <c r="I411" s="4">
        <v>0</v>
      </c>
      <c r="J411" s="4">
        <v>0</v>
      </c>
      <c r="K411" s="4">
        <v>0</v>
      </c>
      <c r="L411" s="4">
        <v>0</v>
      </c>
      <c r="M411" s="4">
        <v>0</v>
      </c>
      <c r="N411" s="4">
        <v>0</v>
      </c>
      <c r="O411" s="4">
        <v>0</v>
      </c>
      <c r="P411" s="4">
        <v>2</v>
      </c>
      <c r="Q411" s="4">
        <v>0</v>
      </c>
      <c r="R411" s="4">
        <v>8</v>
      </c>
      <c r="S411" s="4">
        <v>0</v>
      </c>
      <c r="T411" s="4">
        <v>0</v>
      </c>
      <c r="U411" s="4">
        <v>0</v>
      </c>
      <c r="V411" s="4">
        <v>0</v>
      </c>
      <c r="W411" s="4">
        <v>0</v>
      </c>
      <c r="X41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10</v>
      </c>
      <c r="Y411" s="4">
        <f>Tabel1[[#This Row],[Totale openbare capaciteit]]+Tabel1[[#This Row],[Totale doelgroep capaciteit]]+Tabel1[[#This Row],[Cap - Informeel]]</f>
        <v>10</v>
      </c>
      <c r="Z411" s="29">
        <v>6</v>
      </c>
      <c r="AA411" s="30"/>
      <c r="AB411" s="30"/>
      <c r="AC411" s="30"/>
      <c r="AD411" s="30"/>
      <c r="AE411" s="30"/>
      <c r="AF411" s="30"/>
      <c r="AG411" s="30"/>
      <c r="AH411" s="4">
        <f>SUM(Tabel1[[#This Row],[Bez - Gehandicapten algemeen]:[Bez - Overig gereserveerd]])</f>
        <v>0</v>
      </c>
      <c r="AI411" s="29">
        <v>10</v>
      </c>
      <c r="AJ411" s="35"/>
      <c r="AK411" s="35"/>
      <c r="AL411" s="31"/>
      <c r="AM411" s="22">
        <f>SUM(Tabel1[[#This Row],[Bez - fout, canadees]:[Bez - fout, anders]])</f>
        <v>0</v>
      </c>
      <c r="AN411" s="30"/>
      <c r="AO411" s="30"/>
      <c r="AP411" s="30"/>
      <c r="AQ411" s="30"/>
      <c r="AR411" s="22">
        <f>SUM(Tabel1[[#This Row],[Bez - Obstakel, openbaar]:[Bez - Obstakel, doelgroep]])</f>
        <v>0</v>
      </c>
      <c r="AS411" s="28"/>
      <c r="AT411" s="28"/>
      <c r="AU411" s="1"/>
      <c r="AV411" s="13">
        <f>SUM(Tabel1[[#This Row],[Bez - doelgroep totaal]]+Tabel1[[#This Row],[Bez - Openbaar]]+Tabel1[[#This Row],[Bez - Foutparkeerders]]+Tabel1[[#This Row],[Bez - Obstakels]]+Tabel1[[#This Row],[Bez - Informeel]])</f>
        <v>6</v>
      </c>
      <c r="AW41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11" s="8">
        <f>IF(OR(Tabel1[[#This Row],[Situatie tijdens meetmoment]]="wegwerkzaamheden",Tabel1[[#This Row],[Situatie tijdens meetmoment]]="niet bereikbaar")," ",IFERROR((Tabel1[[#This Row],[Bez - Privaat]])/Tabel1[[#This Row],[Cap - Privaat]],IF( AND((Tabel1[[#This Row],[Bez - Privaat]])&gt;0,Tabel1[[#This Row],[Cap - Privaat]]=0),"  ","   ")))</f>
        <v>1</v>
      </c>
      <c r="AY41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v>
      </c>
      <c r="AZ41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v>
      </c>
      <c r="BA41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v>
      </c>
      <c r="BB411" s="23">
        <f>IF(OR(Tabel1[[#This Row],[Situatie tijdens meetmoment]]="wegwerkzaamheden",Tabel1[[#This Row],[Situatie tijdens meetmoment]]="niet bereikbaar")," ",IFERROR(Tabel1[[#This Row],[Totale bezetting]]/Tabel1[[#This Row],[Totale capaciteit]],IF( AND(Tabel1[[#This Row],[Totale bezetting]]&gt;0,Tabel1[[#This Row],[Totale capaciteit]]=0),"  ","   ")))</f>
        <v>0.6</v>
      </c>
      <c r="BC411" s="4"/>
      <c r="BN411"/>
      <c r="BQ411" s="4"/>
      <c r="BR411" s="11"/>
      <c r="BS411" s="1"/>
      <c r="BU411"/>
      <c r="CF411" s="4"/>
    </row>
    <row r="412" spans="1:84" x14ac:dyDescent="0.25">
      <c r="A412" s="1" t="s">
        <v>272</v>
      </c>
      <c r="B412" s="1" t="s">
        <v>305</v>
      </c>
      <c r="C412" s="1" t="s">
        <v>420</v>
      </c>
      <c r="D412" s="1" t="s">
        <v>377</v>
      </c>
      <c r="E412" s="40">
        <v>45518</v>
      </c>
      <c r="F412" s="37" t="s">
        <v>302</v>
      </c>
      <c r="G412" s="4">
        <v>10</v>
      </c>
      <c r="H412" s="4">
        <v>0</v>
      </c>
      <c r="I412" s="4">
        <v>0</v>
      </c>
      <c r="J412" s="4">
        <v>0</v>
      </c>
      <c r="K412" s="4">
        <v>0</v>
      </c>
      <c r="L412" s="4">
        <v>0</v>
      </c>
      <c r="M412" s="4">
        <v>0</v>
      </c>
      <c r="N412" s="4">
        <v>0</v>
      </c>
      <c r="O412" s="4">
        <v>0</v>
      </c>
      <c r="P412" s="4">
        <v>2</v>
      </c>
      <c r="Q412" s="4">
        <v>0</v>
      </c>
      <c r="R412" s="4">
        <v>8</v>
      </c>
      <c r="S412" s="4">
        <v>0</v>
      </c>
      <c r="T412" s="4">
        <v>0</v>
      </c>
      <c r="U412" s="4">
        <v>0</v>
      </c>
      <c r="V412" s="4">
        <v>0</v>
      </c>
      <c r="W412" s="4">
        <v>0</v>
      </c>
      <c r="X41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10</v>
      </c>
      <c r="Y412" s="4">
        <f>Tabel1[[#This Row],[Totale openbare capaciteit]]+Tabel1[[#This Row],[Totale doelgroep capaciteit]]+Tabel1[[#This Row],[Cap - Informeel]]</f>
        <v>10</v>
      </c>
      <c r="Z412" s="29">
        <v>6</v>
      </c>
      <c r="AA412" s="30"/>
      <c r="AB412" s="30"/>
      <c r="AC412" s="30"/>
      <c r="AD412" s="30"/>
      <c r="AE412" s="30"/>
      <c r="AF412" s="30"/>
      <c r="AG412" s="30"/>
      <c r="AH412" s="4">
        <f>SUM(Tabel1[[#This Row],[Bez - Gehandicapten algemeen]:[Bez - Overig gereserveerd]])</f>
        <v>0</v>
      </c>
      <c r="AI412" s="29">
        <v>9</v>
      </c>
      <c r="AJ412" s="35"/>
      <c r="AK412" s="35"/>
      <c r="AL412" s="31"/>
      <c r="AM412" s="22">
        <f>SUM(Tabel1[[#This Row],[Bez - fout, canadees]:[Bez - fout, anders]])</f>
        <v>0</v>
      </c>
      <c r="AN412" s="30"/>
      <c r="AO412" s="30"/>
      <c r="AP412" s="30"/>
      <c r="AQ412" s="30"/>
      <c r="AR412" s="22">
        <f>SUM(Tabel1[[#This Row],[Bez - Obstakel, openbaar]:[Bez - Obstakel, doelgroep]])</f>
        <v>0</v>
      </c>
      <c r="AS412" s="28"/>
      <c r="AT412" s="28"/>
      <c r="AU412" s="1"/>
      <c r="AV412" s="13">
        <f>SUM(Tabel1[[#This Row],[Bez - doelgroep totaal]]+Tabel1[[#This Row],[Bez - Openbaar]]+Tabel1[[#This Row],[Bez - Foutparkeerders]]+Tabel1[[#This Row],[Bez - Obstakels]]+Tabel1[[#This Row],[Bez - Informeel]])</f>
        <v>6</v>
      </c>
      <c r="AW41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12" s="8">
        <f>IF(OR(Tabel1[[#This Row],[Situatie tijdens meetmoment]]="wegwerkzaamheden",Tabel1[[#This Row],[Situatie tijdens meetmoment]]="niet bereikbaar")," ",IFERROR((Tabel1[[#This Row],[Bez - Privaat]])/Tabel1[[#This Row],[Cap - Privaat]],IF( AND((Tabel1[[#This Row],[Bez - Privaat]])&gt;0,Tabel1[[#This Row],[Cap - Privaat]]=0),"  ","   ")))</f>
        <v>0.9</v>
      </c>
      <c r="AY41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v>
      </c>
      <c r="AZ41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v>
      </c>
      <c r="BA41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v>
      </c>
      <c r="BB412" s="23">
        <f>IF(OR(Tabel1[[#This Row],[Situatie tijdens meetmoment]]="wegwerkzaamheden",Tabel1[[#This Row],[Situatie tijdens meetmoment]]="niet bereikbaar")," ",IFERROR(Tabel1[[#This Row],[Totale bezetting]]/Tabel1[[#This Row],[Totale capaciteit]],IF( AND(Tabel1[[#This Row],[Totale bezetting]]&gt;0,Tabel1[[#This Row],[Totale capaciteit]]=0),"  ","   ")))</f>
        <v>0.6</v>
      </c>
      <c r="BC412" s="4"/>
      <c r="BN412"/>
      <c r="BQ412" s="4"/>
      <c r="BR412" s="11"/>
      <c r="BS412" s="1"/>
      <c r="BU412"/>
      <c r="CF412" s="4"/>
    </row>
    <row r="413" spans="1:84" x14ac:dyDescent="0.25">
      <c r="A413" s="1" t="s">
        <v>273</v>
      </c>
      <c r="B413" s="1" t="s">
        <v>305</v>
      </c>
      <c r="C413" s="1" t="s">
        <v>420</v>
      </c>
      <c r="D413" s="1" t="s">
        <v>378</v>
      </c>
      <c r="E413" s="40">
        <v>45518</v>
      </c>
      <c r="F413" s="37" t="s">
        <v>302</v>
      </c>
      <c r="G413" s="4">
        <v>18</v>
      </c>
      <c r="H413" s="4">
        <v>0</v>
      </c>
      <c r="I413" s="4">
        <v>4</v>
      </c>
      <c r="J413" s="4">
        <v>0</v>
      </c>
      <c r="K413" s="4">
        <v>0</v>
      </c>
      <c r="L413" s="4">
        <v>0</v>
      </c>
      <c r="M413" s="4">
        <v>0</v>
      </c>
      <c r="N413" s="4">
        <v>0</v>
      </c>
      <c r="O413" s="4">
        <v>4</v>
      </c>
      <c r="P413" s="4">
        <v>0</v>
      </c>
      <c r="Q413" s="4">
        <v>0</v>
      </c>
      <c r="R413" s="4">
        <v>0</v>
      </c>
      <c r="S413" s="4">
        <v>0</v>
      </c>
      <c r="T413" s="4">
        <v>0</v>
      </c>
      <c r="U413" s="4">
        <v>0</v>
      </c>
      <c r="V413" s="4">
        <v>0</v>
      </c>
      <c r="W413" s="4">
        <v>0</v>
      </c>
      <c r="X41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13" s="4">
        <f>Tabel1[[#This Row],[Totale openbare capaciteit]]+Tabel1[[#This Row],[Totale doelgroep capaciteit]]+Tabel1[[#This Row],[Cap - Informeel]]</f>
        <v>22</v>
      </c>
      <c r="Z413" s="29">
        <v>12</v>
      </c>
      <c r="AA413" s="30"/>
      <c r="AB413" s="29">
        <v>4</v>
      </c>
      <c r="AC413" s="30"/>
      <c r="AD413" s="30"/>
      <c r="AE413" s="30"/>
      <c r="AF413" s="30"/>
      <c r="AG413" s="30"/>
      <c r="AH413" s="4">
        <f>SUM(Tabel1[[#This Row],[Bez - Gehandicapten algemeen]:[Bez - Overig gereserveerd]])</f>
        <v>4</v>
      </c>
      <c r="AI413" s="30"/>
      <c r="AJ413" s="35"/>
      <c r="AK413" s="35"/>
      <c r="AL413" s="31"/>
      <c r="AM413" s="22">
        <f>SUM(Tabel1[[#This Row],[Bez - fout, canadees]:[Bez - fout, anders]])</f>
        <v>0</v>
      </c>
      <c r="AN413" s="30"/>
      <c r="AO413" s="30"/>
      <c r="AP413" s="30"/>
      <c r="AQ413" s="30"/>
      <c r="AR413" s="22">
        <f>SUM(Tabel1[[#This Row],[Bez - Obstakel, openbaar]:[Bez - Obstakel, doelgroep]])</f>
        <v>0</v>
      </c>
      <c r="AS413" s="28"/>
      <c r="AT413" s="28"/>
      <c r="AU413" s="1"/>
      <c r="AV413" s="13">
        <f>SUM(Tabel1[[#This Row],[Bez - doelgroep totaal]]+Tabel1[[#This Row],[Bez - Openbaar]]+Tabel1[[#This Row],[Bez - Foutparkeerders]]+Tabel1[[#This Row],[Bez - Obstakels]]+Tabel1[[#This Row],[Bez - Informeel]])</f>
        <v>16</v>
      </c>
      <c r="AW413"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1</v>
      </c>
      <c r="AX41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1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0.66666666666666663</v>
      </c>
      <c r="AZ41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0.66666666666666663</v>
      </c>
      <c r="BA41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0.72727272727272729</v>
      </c>
      <c r="BB413" s="23">
        <f>IF(OR(Tabel1[[#This Row],[Situatie tijdens meetmoment]]="wegwerkzaamheden",Tabel1[[#This Row],[Situatie tijdens meetmoment]]="niet bereikbaar")," ",IFERROR(Tabel1[[#This Row],[Totale bezetting]]/Tabel1[[#This Row],[Totale capaciteit]],IF( AND(Tabel1[[#This Row],[Totale bezetting]]&gt;0,Tabel1[[#This Row],[Totale capaciteit]]=0),"  ","   ")))</f>
        <v>0.72727272727272729</v>
      </c>
      <c r="BC413" s="4"/>
      <c r="BN413"/>
      <c r="BQ413" s="4"/>
      <c r="BR413" s="11"/>
      <c r="BS413" s="1"/>
      <c r="BU413"/>
      <c r="CF413" s="4"/>
    </row>
    <row r="414" spans="1:84" x14ac:dyDescent="0.25">
      <c r="A414" s="1" t="s">
        <v>273</v>
      </c>
      <c r="B414" s="1" t="s">
        <v>305</v>
      </c>
      <c r="C414" s="1" t="s">
        <v>420</v>
      </c>
      <c r="D414" s="1" t="s">
        <v>378</v>
      </c>
      <c r="E414" s="40">
        <v>45521</v>
      </c>
      <c r="F414" s="37" t="s">
        <v>303</v>
      </c>
      <c r="G414" s="4">
        <v>18</v>
      </c>
      <c r="H414" s="4">
        <v>0</v>
      </c>
      <c r="I414" s="4">
        <v>4</v>
      </c>
      <c r="J414" s="4">
        <v>0</v>
      </c>
      <c r="K414" s="4">
        <v>0</v>
      </c>
      <c r="L414" s="4">
        <v>0</v>
      </c>
      <c r="M414" s="4">
        <v>0</v>
      </c>
      <c r="N414" s="4">
        <v>0</v>
      </c>
      <c r="O414" s="4">
        <v>4</v>
      </c>
      <c r="P414" s="4">
        <v>0</v>
      </c>
      <c r="Q414" s="4">
        <v>0</v>
      </c>
      <c r="R414" s="4">
        <v>0</v>
      </c>
      <c r="S414" s="4">
        <v>0</v>
      </c>
      <c r="T414" s="4">
        <v>0</v>
      </c>
      <c r="U414" s="4">
        <v>0</v>
      </c>
      <c r="V414" s="4">
        <v>0</v>
      </c>
      <c r="W414" s="4">
        <v>0</v>
      </c>
      <c r="X41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14" s="4">
        <f>Tabel1[[#This Row],[Totale openbare capaciteit]]+Tabel1[[#This Row],[Totale doelgroep capaciteit]]+Tabel1[[#This Row],[Cap - Informeel]]</f>
        <v>22</v>
      </c>
      <c r="Z414" s="30">
        <v>11</v>
      </c>
      <c r="AA414" s="30"/>
      <c r="AB414" s="29">
        <v>4</v>
      </c>
      <c r="AC414" s="30"/>
      <c r="AD414" s="30"/>
      <c r="AE414" s="30"/>
      <c r="AF414" s="30"/>
      <c r="AG414" s="30"/>
      <c r="AH414" s="4">
        <f>SUM(Tabel1[[#This Row],[Bez - Gehandicapten algemeen]:[Bez - Overig gereserveerd]])</f>
        <v>4</v>
      </c>
      <c r="AI414" s="29"/>
      <c r="AJ414" s="35"/>
      <c r="AK414" s="35"/>
      <c r="AL414" s="31"/>
      <c r="AM414" s="22">
        <f>SUM(Tabel1[[#This Row],[Bez - fout, canadees]:[Bez - fout, anders]])</f>
        <v>0</v>
      </c>
      <c r="AN414" s="30"/>
      <c r="AO414" s="30"/>
      <c r="AP414" s="30"/>
      <c r="AQ414" s="30"/>
      <c r="AR414" s="22">
        <f>SUM(Tabel1[[#This Row],[Bez - Obstakel, openbaar]:[Bez - Obstakel, doelgroep]])</f>
        <v>0</v>
      </c>
      <c r="AS414" s="28"/>
      <c r="AT414" s="28"/>
      <c r="AU414" s="1"/>
      <c r="AV414" s="13">
        <f>SUM(Tabel1[[#This Row],[Bez - doelgroep totaal]]+Tabel1[[#This Row],[Bez - Openbaar]]+Tabel1[[#This Row],[Bez - Foutparkeerders]]+Tabel1[[#This Row],[Bez - Obstakels]]+Tabel1[[#This Row],[Bez - Informeel]])</f>
        <v>15</v>
      </c>
      <c r="AW414"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1</v>
      </c>
      <c r="AX41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1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0.61111111111111116</v>
      </c>
      <c r="AZ41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0.61111111111111116</v>
      </c>
      <c r="BA41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0.68181818181818177</v>
      </c>
      <c r="BB414" s="23">
        <f>IF(OR(Tabel1[[#This Row],[Situatie tijdens meetmoment]]="wegwerkzaamheden",Tabel1[[#This Row],[Situatie tijdens meetmoment]]="niet bereikbaar")," ",IFERROR(Tabel1[[#This Row],[Totale bezetting]]/Tabel1[[#This Row],[Totale capaciteit]],IF( AND(Tabel1[[#This Row],[Totale bezetting]]&gt;0,Tabel1[[#This Row],[Totale capaciteit]]=0),"  ","   ")))</f>
        <v>0.68181818181818177</v>
      </c>
      <c r="BC414" s="4"/>
      <c r="BN414"/>
      <c r="BQ414" s="4"/>
      <c r="BR414" s="11"/>
      <c r="BS414" s="1"/>
      <c r="BU414"/>
      <c r="CF414" s="4"/>
    </row>
    <row r="415" spans="1:84" x14ac:dyDescent="0.25">
      <c r="A415" s="1" t="s">
        <v>274</v>
      </c>
      <c r="B415" s="1" t="s">
        <v>305</v>
      </c>
      <c r="C415" s="1" t="s">
        <v>420</v>
      </c>
      <c r="D415" s="1" t="s">
        <v>379</v>
      </c>
      <c r="E415" s="40">
        <v>45518</v>
      </c>
      <c r="F415" s="37" t="s">
        <v>302</v>
      </c>
      <c r="G415" s="4">
        <v>7</v>
      </c>
      <c r="H415" s="4">
        <v>0</v>
      </c>
      <c r="I415" s="4">
        <v>0</v>
      </c>
      <c r="J415" s="4">
        <v>0</v>
      </c>
      <c r="K415" s="4">
        <v>0</v>
      </c>
      <c r="L415" s="4">
        <v>0</v>
      </c>
      <c r="M415" s="4">
        <v>0</v>
      </c>
      <c r="N415" s="4">
        <v>1</v>
      </c>
      <c r="O415" s="4">
        <v>1</v>
      </c>
      <c r="P415" s="4">
        <v>0</v>
      </c>
      <c r="Q415" s="4">
        <v>0</v>
      </c>
      <c r="R415" s="4">
        <v>0</v>
      </c>
      <c r="S415" s="4">
        <v>0</v>
      </c>
      <c r="T415" s="4">
        <v>0</v>
      </c>
      <c r="U415" s="4">
        <v>0</v>
      </c>
      <c r="V415" s="4">
        <v>0</v>
      </c>
      <c r="W415" s="4">
        <v>0</v>
      </c>
      <c r="X41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15" s="4">
        <f>Tabel1[[#This Row],[Totale openbare capaciteit]]+Tabel1[[#This Row],[Totale doelgroep capaciteit]]+Tabel1[[#This Row],[Cap - Informeel]]</f>
        <v>8</v>
      </c>
      <c r="Z415" s="30"/>
      <c r="AA415" s="30"/>
      <c r="AB415" s="30"/>
      <c r="AC415" s="30"/>
      <c r="AD415" s="30"/>
      <c r="AE415" s="30"/>
      <c r="AF415" s="30"/>
      <c r="AG415" s="30"/>
      <c r="AH415" s="4">
        <f>SUM(Tabel1[[#This Row],[Bez - Gehandicapten algemeen]:[Bez - Overig gereserveerd]])</f>
        <v>0</v>
      </c>
      <c r="AI415" s="30"/>
      <c r="AJ415" s="35"/>
      <c r="AK415" s="35"/>
      <c r="AL415" s="31"/>
      <c r="AM415" s="22">
        <f>SUM(Tabel1[[#This Row],[Bez - fout, canadees]:[Bez - fout, anders]])</f>
        <v>0</v>
      </c>
      <c r="AN415" s="30"/>
      <c r="AO415" s="30"/>
      <c r="AP415" s="30"/>
      <c r="AQ415" s="30"/>
      <c r="AR415" s="22">
        <f>SUM(Tabel1[[#This Row],[Bez - Obstakel, openbaar]:[Bez - Obstakel, doelgroep]])</f>
        <v>0</v>
      </c>
      <c r="AS415" s="28"/>
      <c r="AT415" s="28"/>
      <c r="AU415" s="1"/>
      <c r="AV415" s="13">
        <f>SUM(Tabel1[[#This Row],[Bez - doelgroep totaal]]+Tabel1[[#This Row],[Bez - Openbaar]]+Tabel1[[#This Row],[Bez - Foutparkeerders]]+Tabel1[[#This Row],[Bez - Obstakels]]+Tabel1[[#This Row],[Bez - Informeel]])</f>
        <v>0</v>
      </c>
      <c r="AW415"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41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1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41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v>
      </c>
      <c r="BA41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415" s="23">
        <f>IF(OR(Tabel1[[#This Row],[Situatie tijdens meetmoment]]="wegwerkzaamheden",Tabel1[[#This Row],[Situatie tijdens meetmoment]]="niet bereikbaar")," ",IFERROR(Tabel1[[#This Row],[Totale bezetting]]/Tabel1[[#This Row],[Totale capaciteit]],IF( AND(Tabel1[[#This Row],[Totale bezetting]]&gt;0,Tabel1[[#This Row],[Totale capaciteit]]=0),"  ","   ")))</f>
        <v>0</v>
      </c>
      <c r="BC415" s="4"/>
      <c r="BN415"/>
      <c r="BQ415" s="4"/>
      <c r="BR415" s="11"/>
      <c r="BS415" s="1"/>
      <c r="BU415"/>
      <c r="CF415" s="4"/>
    </row>
    <row r="416" spans="1:84" x14ac:dyDescent="0.25">
      <c r="A416" s="1" t="s">
        <v>274</v>
      </c>
      <c r="B416" s="1" t="s">
        <v>305</v>
      </c>
      <c r="C416" s="1" t="s">
        <v>420</v>
      </c>
      <c r="D416" s="1" t="s">
        <v>379</v>
      </c>
      <c r="E416" s="40">
        <v>45521</v>
      </c>
      <c r="F416" s="37" t="s">
        <v>303</v>
      </c>
      <c r="G416" s="4">
        <v>7</v>
      </c>
      <c r="H416" s="4">
        <v>0</v>
      </c>
      <c r="I416" s="4">
        <v>0</v>
      </c>
      <c r="J416" s="4">
        <v>0</v>
      </c>
      <c r="K416" s="4">
        <v>0</v>
      </c>
      <c r="L416" s="4">
        <v>0</v>
      </c>
      <c r="M416" s="4">
        <v>0</v>
      </c>
      <c r="N416" s="4">
        <v>1</v>
      </c>
      <c r="O416" s="4">
        <v>1</v>
      </c>
      <c r="P416" s="4">
        <v>0</v>
      </c>
      <c r="Q416" s="4">
        <v>0</v>
      </c>
      <c r="R416" s="4">
        <v>0</v>
      </c>
      <c r="S416" s="4">
        <v>0</v>
      </c>
      <c r="T416" s="4">
        <v>0</v>
      </c>
      <c r="U416" s="4">
        <v>0</v>
      </c>
      <c r="V416" s="4">
        <v>0</v>
      </c>
      <c r="W416" s="4">
        <v>0</v>
      </c>
      <c r="X41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16" s="4">
        <f>Tabel1[[#This Row],[Totale openbare capaciteit]]+Tabel1[[#This Row],[Totale doelgroep capaciteit]]+Tabel1[[#This Row],[Cap - Informeel]]</f>
        <v>8</v>
      </c>
      <c r="Z416" s="30"/>
      <c r="AA416" s="30"/>
      <c r="AB416" s="30"/>
      <c r="AC416" s="30"/>
      <c r="AD416" s="30"/>
      <c r="AE416" s="30"/>
      <c r="AF416" s="30"/>
      <c r="AG416" s="30"/>
      <c r="AH416" s="4">
        <f>SUM(Tabel1[[#This Row],[Bez - Gehandicapten algemeen]:[Bez - Overig gereserveerd]])</f>
        <v>0</v>
      </c>
      <c r="AI416" s="30"/>
      <c r="AJ416" s="35"/>
      <c r="AK416" s="35"/>
      <c r="AL416" s="31"/>
      <c r="AM416" s="22">
        <f>SUM(Tabel1[[#This Row],[Bez - fout, canadees]:[Bez - fout, anders]])</f>
        <v>0</v>
      </c>
      <c r="AN416" s="30"/>
      <c r="AO416" s="30"/>
      <c r="AP416" s="30"/>
      <c r="AQ416" s="30"/>
      <c r="AR416" s="22">
        <f>SUM(Tabel1[[#This Row],[Bez - Obstakel, openbaar]:[Bez - Obstakel, doelgroep]])</f>
        <v>0</v>
      </c>
      <c r="AS416" s="28"/>
      <c r="AT416" s="28"/>
      <c r="AU416" s="1"/>
      <c r="AV416" s="13">
        <f>SUM(Tabel1[[#This Row],[Bez - doelgroep totaal]]+Tabel1[[#This Row],[Bez - Openbaar]]+Tabel1[[#This Row],[Bez - Foutparkeerders]]+Tabel1[[#This Row],[Bez - Obstakels]]+Tabel1[[#This Row],[Bez - Informeel]])</f>
        <v>0</v>
      </c>
      <c r="AW416"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41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1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41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v>
      </c>
      <c r="BA41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416" s="23">
        <f>IF(OR(Tabel1[[#This Row],[Situatie tijdens meetmoment]]="wegwerkzaamheden",Tabel1[[#This Row],[Situatie tijdens meetmoment]]="niet bereikbaar")," ",IFERROR(Tabel1[[#This Row],[Totale bezetting]]/Tabel1[[#This Row],[Totale capaciteit]],IF( AND(Tabel1[[#This Row],[Totale bezetting]]&gt;0,Tabel1[[#This Row],[Totale capaciteit]]=0),"  ","   ")))</f>
        <v>0</v>
      </c>
      <c r="BC416" s="4"/>
      <c r="BN416"/>
      <c r="BQ416" s="4"/>
      <c r="BR416" s="11"/>
      <c r="BS416" s="1"/>
      <c r="BU416"/>
      <c r="CF416" s="4"/>
    </row>
    <row r="417" spans="1:84" x14ac:dyDescent="0.25">
      <c r="A417" s="1" t="s">
        <v>275</v>
      </c>
      <c r="B417" s="1" t="s">
        <v>305</v>
      </c>
      <c r="C417" s="1" t="s">
        <v>420</v>
      </c>
      <c r="D417" s="1" t="s">
        <v>365</v>
      </c>
      <c r="E417" s="40">
        <v>45518</v>
      </c>
      <c r="F417" s="37" t="s">
        <v>302</v>
      </c>
      <c r="G417" s="4">
        <v>10</v>
      </c>
      <c r="H417" s="4">
        <v>0</v>
      </c>
      <c r="I417" s="4">
        <v>1</v>
      </c>
      <c r="J417" s="4">
        <v>0</v>
      </c>
      <c r="K417" s="4">
        <v>0</v>
      </c>
      <c r="L417" s="4">
        <v>0</v>
      </c>
      <c r="M417" s="4">
        <v>0</v>
      </c>
      <c r="N417" s="4">
        <v>1</v>
      </c>
      <c r="O417" s="4">
        <v>2</v>
      </c>
      <c r="P417" s="4">
        <v>0</v>
      </c>
      <c r="Q417" s="4">
        <v>0</v>
      </c>
      <c r="R417" s="4">
        <v>0</v>
      </c>
      <c r="S417" s="4">
        <v>0</v>
      </c>
      <c r="T417" s="4">
        <v>0</v>
      </c>
      <c r="U417" s="4">
        <v>0</v>
      </c>
      <c r="V417" s="4">
        <v>0</v>
      </c>
      <c r="W417" s="4">
        <v>0</v>
      </c>
      <c r="X41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17" s="4">
        <f>Tabel1[[#This Row],[Totale openbare capaciteit]]+Tabel1[[#This Row],[Totale doelgroep capaciteit]]+Tabel1[[#This Row],[Cap - Informeel]]</f>
        <v>12</v>
      </c>
      <c r="Z417" s="30"/>
      <c r="AA417" s="30"/>
      <c r="AB417" s="30"/>
      <c r="AC417" s="30"/>
      <c r="AD417" s="30"/>
      <c r="AE417" s="30"/>
      <c r="AF417" s="30"/>
      <c r="AG417" s="30"/>
      <c r="AH417" s="4">
        <f>SUM(Tabel1[[#This Row],[Bez - Gehandicapten algemeen]:[Bez - Overig gereserveerd]])</f>
        <v>0</v>
      </c>
      <c r="AI417" s="30"/>
      <c r="AJ417" s="35"/>
      <c r="AK417" s="35"/>
      <c r="AL417" s="31"/>
      <c r="AM417" s="22">
        <f>SUM(Tabel1[[#This Row],[Bez - fout, canadees]:[Bez - fout, anders]])</f>
        <v>0</v>
      </c>
      <c r="AN417" s="30"/>
      <c r="AO417" s="30"/>
      <c r="AP417" s="30"/>
      <c r="AQ417" s="30"/>
      <c r="AR417" s="22">
        <f>SUM(Tabel1[[#This Row],[Bez - Obstakel, openbaar]:[Bez - Obstakel, doelgroep]])</f>
        <v>0</v>
      </c>
      <c r="AS417" s="28"/>
      <c r="AT417" s="28"/>
      <c r="AU417" s="1"/>
      <c r="AV417" s="13">
        <f>SUM(Tabel1[[#This Row],[Bez - doelgroep totaal]]+Tabel1[[#This Row],[Bez - Openbaar]]+Tabel1[[#This Row],[Bez - Foutparkeerders]]+Tabel1[[#This Row],[Bez - Obstakels]]+Tabel1[[#This Row],[Bez - Informeel]])</f>
        <v>0</v>
      </c>
      <c r="AW417"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417"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1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41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v>
      </c>
      <c r="BA41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417" s="23">
        <f>IF(OR(Tabel1[[#This Row],[Situatie tijdens meetmoment]]="wegwerkzaamheden",Tabel1[[#This Row],[Situatie tijdens meetmoment]]="niet bereikbaar")," ",IFERROR(Tabel1[[#This Row],[Totale bezetting]]/Tabel1[[#This Row],[Totale capaciteit]],IF( AND(Tabel1[[#This Row],[Totale bezetting]]&gt;0,Tabel1[[#This Row],[Totale capaciteit]]=0),"  ","   ")))</f>
        <v>0</v>
      </c>
      <c r="BC417" s="4"/>
      <c r="BN417"/>
      <c r="BQ417" s="4"/>
      <c r="BR417" s="11"/>
      <c r="BS417" s="1"/>
      <c r="BU417"/>
      <c r="CF417" s="4"/>
    </row>
    <row r="418" spans="1:84" x14ac:dyDescent="0.25">
      <c r="A418" s="1" t="s">
        <v>275</v>
      </c>
      <c r="B418" s="1" t="s">
        <v>305</v>
      </c>
      <c r="C418" s="1" t="s">
        <v>420</v>
      </c>
      <c r="D418" s="1" t="s">
        <v>365</v>
      </c>
      <c r="E418" s="40">
        <v>45521</v>
      </c>
      <c r="F418" s="37" t="s">
        <v>303</v>
      </c>
      <c r="G418" s="4">
        <v>10</v>
      </c>
      <c r="H418" s="4">
        <v>0</v>
      </c>
      <c r="I418" s="4">
        <v>1</v>
      </c>
      <c r="J418" s="4">
        <v>0</v>
      </c>
      <c r="K418" s="4">
        <v>0</v>
      </c>
      <c r="L418" s="4">
        <v>0</v>
      </c>
      <c r="M418" s="4">
        <v>0</v>
      </c>
      <c r="N418" s="4">
        <v>1</v>
      </c>
      <c r="O418" s="4">
        <v>2</v>
      </c>
      <c r="P418" s="4">
        <v>0</v>
      </c>
      <c r="Q418" s="4">
        <v>0</v>
      </c>
      <c r="R418" s="4">
        <v>0</v>
      </c>
      <c r="S418" s="4">
        <v>0</v>
      </c>
      <c r="T418" s="4">
        <v>0</v>
      </c>
      <c r="U418" s="4">
        <v>0</v>
      </c>
      <c r="V418" s="4">
        <v>0</v>
      </c>
      <c r="W418" s="4">
        <v>0</v>
      </c>
      <c r="X41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18" s="4">
        <f>Tabel1[[#This Row],[Totale openbare capaciteit]]+Tabel1[[#This Row],[Totale doelgroep capaciteit]]+Tabel1[[#This Row],[Cap - Informeel]]</f>
        <v>12</v>
      </c>
      <c r="Z418" s="29">
        <v>5</v>
      </c>
      <c r="AA418" s="30"/>
      <c r="AB418" s="30"/>
      <c r="AC418" s="30"/>
      <c r="AD418" s="30"/>
      <c r="AE418" s="30"/>
      <c r="AF418" s="30"/>
      <c r="AG418" s="30"/>
      <c r="AH418" s="4">
        <f>SUM(Tabel1[[#This Row],[Bez - Gehandicapten algemeen]:[Bez - Overig gereserveerd]])</f>
        <v>0</v>
      </c>
      <c r="AI418" s="30"/>
      <c r="AJ418" s="35"/>
      <c r="AK418" s="35"/>
      <c r="AL418" s="31"/>
      <c r="AM418" s="22">
        <f>SUM(Tabel1[[#This Row],[Bez - fout, canadees]:[Bez - fout, anders]])</f>
        <v>0</v>
      </c>
      <c r="AN418" s="30"/>
      <c r="AO418" s="30"/>
      <c r="AP418" s="30"/>
      <c r="AQ418" s="30"/>
      <c r="AR418" s="22">
        <f>SUM(Tabel1[[#This Row],[Bez - Obstakel, openbaar]:[Bez - Obstakel, doelgroep]])</f>
        <v>0</v>
      </c>
      <c r="AS418" s="28"/>
      <c r="AT418" s="28"/>
      <c r="AU418" s="1"/>
      <c r="AV418" s="13">
        <f>SUM(Tabel1[[#This Row],[Bez - doelgroep totaal]]+Tabel1[[#This Row],[Bez - Openbaar]]+Tabel1[[#This Row],[Bez - Foutparkeerders]]+Tabel1[[#This Row],[Bez - Obstakels]]+Tabel1[[#This Row],[Bez - Informeel]])</f>
        <v>5</v>
      </c>
      <c r="AW418"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418"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1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v>
      </c>
      <c r="AZ41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v>
      </c>
      <c r="BA41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0.41666666666666669</v>
      </c>
      <c r="BB418" s="23">
        <f>IF(OR(Tabel1[[#This Row],[Situatie tijdens meetmoment]]="wegwerkzaamheden",Tabel1[[#This Row],[Situatie tijdens meetmoment]]="niet bereikbaar")," ",IFERROR(Tabel1[[#This Row],[Totale bezetting]]/Tabel1[[#This Row],[Totale capaciteit]],IF( AND(Tabel1[[#This Row],[Totale bezetting]]&gt;0,Tabel1[[#This Row],[Totale capaciteit]]=0),"  ","   ")))</f>
        <v>0.41666666666666669</v>
      </c>
      <c r="BC418" s="4"/>
      <c r="BN418"/>
      <c r="BQ418" s="4"/>
      <c r="BR418" s="11"/>
      <c r="BS418" s="1"/>
      <c r="BU418"/>
      <c r="CF418" s="4"/>
    </row>
    <row r="419" spans="1:84" x14ac:dyDescent="0.25">
      <c r="A419" s="1" t="s">
        <v>276</v>
      </c>
      <c r="B419" s="1" t="s">
        <v>305</v>
      </c>
      <c r="C419" s="1" t="s">
        <v>420</v>
      </c>
      <c r="D419" s="1" t="s">
        <v>379</v>
      </c>
      <c r="E419" s="40">
        <v>45518</v>
      </c>
      <c r="F419" s="37" t="s">
        <v>302</v>
      </c>
      <c r="G419" s="4">
        <v>4</v>
      </c>
      <c r="H419" s="4">
        <v>0</v>
      </c>
      <c r="I419" s="4">
        <v>0</v>
      </c>
      <c r="J419" s="4">
        <v>0</v>
      </c>
      <c r="K419" s="4">
        <v>0</v>
      </c>
      <c r="L419" s="4">
        <v>0</v>
      </c>
      <c r="M419" s="4">
        <v>0</v>
      </c>
      <c r="N419" s="4">
        <v>0</v>
      </c>
      <c r="O419" s="4">
        <v>0</v>
      </c>
      <c r="P419" s="4">
        <v>0</v>
      </c>
      <c r="Q419" s="4">
        <v>0</v>
      </c>
      <c r="R419" s="4">
        <v>0</v>
      </c>
      <c r="S419" s="4">
        <v>0</v>
      </c>
      <c r="T419" s="4">
        <v>1</v>
      </c>
      <c r="U419" s="4">
        <v>0</v>
      </c>
      <c r="V419" s="4">
        <v>0</v>
      </c>
      <c r="W419" s="4">
        <v>1</v>
      </c>
      <c r="X41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6</v>
      </c>
      <c r="Y419" s="4">
        <f>Tabel1[[#This Row],[Totale openbare capaciteit]]+Tabel1[[#This Row],[Totale doelgroep capaciteit]]+Tabel1[[#This Row],[Cap - Informeel]]</f>
        <v>4</v>
      </c>
      <c r="Z419" s="30"/>
      <c r="AA419" s="30"/>
      <c r="AB419" s="30"/>
      <c r="AC419" s="30"/>
      <c r="AD419" s="30"/>
      <c r="AE419" s="30"/>
      <c r="AF419" s="30"/>
      <c r="AG419" s="30"/>
      <c r="AH419" s="4">
        <f>SUM(Tabel1[[#This Row],[Bez - Gehandicapten algemeen]:[Bez - Overig gereserveerd]])</f>
        <v>0</v>
      </c>
      <c r="AI419" s="29">
        <v>1</v>
      </c>
      <c r="AJ419" s="35"/>
      <c r="AK419" s="35"/>
      <c r="AL419" s="31"/>
      <c r="AM419" s="22">
        <f>SUM(Tabel1[[#This Row],[Bez - fout, canadees]:[Bez - fout, anders]])</f>
        <v>0</v>
      </c>
      <c r="AN419" s="30"/>
      <c r="AO419" s="30"/>
      <c r="AP419" s="30"/>
      <c r="AQ419" s="30"/>
      <c r="AR419" s="22">
        <f>SUM(Tabel1[[#This Row],[Bez - Obstakel, openbaar]:[Bez - Obstakel, doelgroep]])</f>
        <v>0</v>
      </c>
      <c r="AS419" s="28"/>
      <c r="AT419" s="28"/>
      <c r="AU419" s="1"/>
      <c r="AV419" s="13">
        <f>SUM(Tabel1[[#This Row],[Bez - doelgroep totaal]]+Tabel1[[#This Row],[Bez - Openbaar]]+Tabel1[[#This Row],[Bez - Foutparkeerders]]+Tabel1[[#This Row],[Bez - Obstakels]]+Tabel1[[#This Row],[Bez - Informeel]])</f>
        <v>0</v>
      </c>
      <c r="AW41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19" s="8">
        <f>IF(OR(Tabel1[[#This Row],[Situatie tijdens meetmoment]]="wegwerkzaamheden",Tabel1[[#This Row],[Situatie tijdens meetmoment]]="niet bereikbaar")," ",IFERROR((Tabel1[[#This Row],[Bez - Privaat]])/Tabel1[[#This Row],[Cap - Privaat]],IF( AND((Tabel1[[#This Row],[Bez - Privaat]])&gt;0,Tabel1[[#This Row],[Cap - Privaat]]=0),"  ","   ")))</f>
        <v>0.16666666666666666</v>
      </c>
      <c r="AY41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41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v>
      </c>
      <c r="BA41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419" s="23">
        <f>IF(OR(Tabel1[[#This Row],[Situatie tijdens meetmoment]]="wegwerkzaamheden",Tabel1[[#This Row],[Situatie tijdens meetmoment]]="niet bereikbaar")," ",IFERROR(Tabel1[[#This Row],[Totale bezetting]]/Tabel1[[#This Row],[Totale capaciteit]],IF( AND(Tabel1[[#This Row],[Totale bezetting]]&gt;0,Tabel1[[#This Row],[Totale capaciteit]]=0),"  ","   ")))</f>
        <v>0</v>
      </c>
      <c r="BC419" s="4"/>
      <c r="BN419"/>
      <c r="BQ419" s="4"/>
      <c r="BR419" s="11"/>
      <c r="BS419" s="1"/>
      <c r="BU419"/>
      <c r="CF419" s="4"/>
    </row>
    <row r="420" spans="1:84" x14ac:dyDescent="0.25">
      <c r="A420" s="1" t="s">
        <v>276</v>
      </c>
      <c r="B420" s="1" t="s">
        <v>305</v>
      </c>
      <c r="C420" s="1" t="s">
        <v>420</v>
      </c>
      <c r="D420" s="1" t="s">
        <v>379</v>
      </c>
      <c r="E420" s="40">
        <v>45521</v>
      </c>
      <c r="F420" s="37" t="s">
        <v>303</v>
      </c>
      <c r="G420" s="4">
        <v>4</v>
      </c>
      <c r="H420" s="4">
        <v>0</v>
      </c>
      <c r="I420" s="4">
        <v>0</v>
      </c>
      <c r="J420" s="4">
        <v>0</v>
      </c>
      <c r="K420" s="4">
        <v>0</v>
      </c>
      <c r="L420" s="4">
        <v>0</v>
      </c>
      <c r="M420" s="4">
        <v>0</v>
      </c>
      <c r="N420" s="4">
        <v>0</v>
      </c>
      <c r="O420" s="4">
        <v>0</v>
      </c>
      <c r="P420" s="4">
        <v>0</v>
      </c>
      <c r="Q420" s="4">
        <v>0</v>
      </c>
      <c r="R420" s="4">
        <v>0</v>
      </c>
      <c r="S420" s="4">
        <v>0</v>
      </c>
      <c r="T420" s="4">
        <v>1</v>
      </c>
      <c r="U420" s="4">
        <v>0</v>
      </c>
      <c r="V420" s="4">
        <v>0</v>
      </c>
      <c r="W420" s="4">
        <v>1</v>
      </c>
      <c r="X42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6</v>
      </c>
      <c r="Y420" s="4">
        <f>Tabel1[[#This Row],[Totale openbare capaciteit]]+Tabel1[[#This Row],[Totale doelgroep capaciteit]]+Tabel1[[#This Row],[Cap - Informeel]]</f>
        <v>4</v>
      </c>
      <c r="Z420" s="30"/>
      <c r="AA420" s="30"/>
      <c r="AB420" s="30"/>
      <c r="AC420" s="30"/>
      <c r="AD420" s="30"/>
      <c r="AE420" s="30"/>
      <c r="AF420" s="30"/>
      <c r="AG420" s="30"/>
      <c r="AH420" s="4">
        <f>SUM(Tabel1[[#This Row],[Bez - Gehandicapten algemeen]:[Bez - Overig gereserveerd]])</f>
        <v>0</v>
      </c>
      <c r="AI420" s="29">
        <v>1</v>
      </c>
      <c r="AJ420" s="35"/>
      <c r="AK420" s="35"/>
      <c r="AL420" s="31"/>
      <c r="AM420" s="22">
        <f>SUM(Tabel1[[#This Row],[Bez - fout, canadees]:[Bez - fout, anders]])</f>
        <v>0</v>
      </c>
      <c r="AN420" s="30"/>
      <c r="AO420" s="30"/>
      <c r="AP420" s="30"/>
      <c r="AQ420" s="30"/>
      <c r="AR420" s="22">
        <f>SUM(Tabel1[[#This Row],[Bez - Obstakel, openbaar]:[Bez - Obstakel, doelgroep]])</f>
        <v>0</v>
      </c>
      <c r="AS420" s="28"/>
      <c r="AT420" s="28"/>
      <c r="AU420" s="1"/>
      <c r="AV420" s="13">
        <f>SUM(Tabel1[[#This Row],[Bez - doelgroep totaal]]+Tabel1[[#This Row],[Bez - Openbaar]]+Tabel1[[#This Row],[Bez - Foutparkeerders]]+Tabel1[[#This Row],[Bez - Obstakels]]+Tabel1[[#This Row],[Bez - Informeel]])</f>
        <v>0</v>
      </c>
      <c r="AW42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20" s="8">
        <f>IF(OR(Tabel1[[#This Row],[Situatie tijdens meetmoment]]="wegwerkzaamheden",Tabel1[[#This Row],[Situatie tijdens meetmoment]]="niet bereikbaar")," ",IFERROR((Tabel1[[#This Row],[Bez - Privaat]])/Tabel1[[#This Row],[Cap - Privaat]],IF( AND((Tabel1[[#This Row],[Bez - Privaat]])&gt;0,Tabel1[[#This Row],[Cap - Privaat]]=0),"  ","   ")))</f>
        <v>0.16666666666666666</v>
      </c>
      <c r="AY42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42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v>
      </c>
      <c r="BA42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420" s="23">
        <f>IF(OR(Tabel1[[#This Row],[Situatie tijdens meetmoment]]="wegwerkzaamheden",Tabel1[[#This Row],[Situatie tijdens meetmoment]]="niet bereikbaar")," ",IFERROR(Tabel1[[#This Row],[Totale bezetting]]/Tabel1[[#This Row],[Totale capaciteit]],IF( AND(Tabel1[[#This Row],[Totale bezetting]]&gt;0,Tabel1[[#This Row],[Totale capaciteit]]=0),"  ","   ")))</f>
        <v>0</v>
      </c>
      <c r="BC420" s="4"/>
      <c r="BN420"/>
      <c r="BQ420" s="4"/>
      <c r="BR420" s="11"/>
      <c r="BS420" s="1"/>
      <c r="BU420"/>
      <c r="CF420" s="4"/>
    </row>
    <row r="421" spans="1:84" x14ac:dyDescent="0.25">
      <c r="A421" s="1" t="s">
        <v>277</v>
      </c>
      <c r="B421" s="1" t="s">
        <v>305</v>
      </c>
      <c r="C421" s="1" t="s">
        <v>420</v>
      </c>
      <c r="D421" s="1" t="s">
        <v>380</v>
      </c>
      <c r="E421" s="40">
        <v>45518</v>
      </c>
      <c r="F421" s="37" t="s">
        <v>302</v>
      </c>
      <c r="G421" s="4">
        <v>19</v>
      </c>
      <c r="H421" s="4">
        <v>0</v>
      </c>
      <c r="I421" s="4">
        <v>0</v>
      </c>
      <c r="J421" s="4">
        <v>0</v>
      </c>
      <c r="K421" s="4">
        <v>2</v>
      </c>
      <c r="L421" s="4">
        <v>0</v>
      </c>
      <c r="M421" s="4">
        <v>0</v>
      </c>
      <c r="N421" s="4">
        <v>0</v>
      </c>
      <c r="O421" s="4">
        <v>2</v>
      </c>
      <c r="P421" s="4">
        <v>0</v>
      </c>
      <c r="Q421" s="4">
        <v>0</v>
      </c>
      <c r="R421" s="4">
        <v>0</v>
      </c>
      <c r="S421" s="4">
        <v>0</v>
      </c>
      <c r="T421" s="4">
        <v>0</v>
      </c>
      <c r="U421" s="4">
        <v>0</v>
      </c>
      <c r="V421" s="4">
        <v>0</v>
      </c>
      <c r="W421" s="4">
        <v>0</v>
      </c>
      <c r="X42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21" s="4">
        <f>Tabel1[[#This Row],[Totale openbare capaciteit]]+Tabel1[[#This Row],[Totale doelgroep capaciteit]]+Tabel1[[#This Row],[Cap - Informeel]]</f>
        <v>21</v>
      </c>
      <c r="Z421" s="29">
        <v>12</v>
      </c>
      <c r="AA421" s="30"/>
      <c r="AB421" s="30"/>
      <c r="AC421" s="30"/>
      <c r="AD421" s="30"/>
      <c r="AE421" s="30"/>
      <c r="AF421" s="30"/>
      <c r="AG421" s="30"/>
      <c r="AH421" s="4">
        <f>SUM(Tabel1[[#This Row],[Bez - Gehandicapten algemeen]:[Bez - Overig gereserveerd]])</f>
        <v>0</v>
      </c>
      <c r="AI421" s="30"/>
      <c r="AJ421" s="35"/>
      <c r="AK421" s="35"/>
      <c r="AL421" s="31"/>
      <c r="AM421" s="22">
        <f>SUM(Tabel1[[#This Row],[Bez - fout, canadees]:[Bez - fout, anders]])</f>
        <v>0</v>
      </c>
      <c r="AN421" s="30"/>
      <c r="AO421" s="30"/>
      <c r="AP421" s="30"/>
      <c r="AQ421" s="30"/>
      <c r="AR421" s="22">
        <f>SUM(Tabel1[[#This Row],[Bez - Obstakel, openbaar]:[Bez - Obstakel, doelgroep]])</f>
        <v>0</v>
      </c>
      <c r="AS421" s="28"/>
      <c r="AT421" s="28"/>
      <c r="AU421" s="1"/>
      <c r="AV421" s="13">
        <f>SUM(Tabel1[[#This Row],[Bez - doelgroep totaal]]+Tabel1[[#This Row],[Bez - Openbaar]]+Tabel1[[#This Row],[Bez - Foutparkeerders]]+Tabel1[[#This Row],[Bez - Obstakels]]+Tabel1[[#This Row],[Bez - Informeel]])</f>
        <v>12</v>
      </c>
      <c r="AW421"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421"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2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0.63157894736842102</v>
      </c>
      <c r="AZ42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0.63157894736842102</v>
      </c>
      <c r="BA42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0.5714285714285714</v>
      </c>
      <c r="BB421" s="23">
        <f>IF(OR(Tabel1[[#This Row],[Situatie tijdens meetmoment]]="wegwerkzaamheden",Tabel1[[#This Row],[Situatie tijdens meetmoment]]="niet bereikbaar")," ",IFERROR(Tabel1[[#This Row],[Totale bezetting]]/Tabel1[[#This Row],[Totale capaciteit]],IF( AND(Tabel1[[#This Row],[Totale bezetting]]&gt;0,Tabel1[[#This Row],[Totale capaciteit]]=0),"  ","   ")))</f>
        <v>0.5714285714285714</v>
      </c>
      <c r="BC421" s="4"/>
      <c r="BN421"/>
      <c r="BQ421" s="4"/>
      <c r="BR421" s="11"/>
      <c r="BS421" s="1"/>
      <c r="BU421"/>
      <c r="CF421" s="4"/>
    </row>
    <row r="422" spans="1:84" x14ac:dyDescent="0.25">
      <c r="A422" s="1" t="s">
        <v>277</v>
      </c>
      <c r="B422" s="1" t="s">
        <v>305</v>
      </c>
      <c r="C422" s="1" t="s">
        <v>420</v>
      </c>
      <c r="D422" s="1" t="s">
        <v>380</v>
      </c>
      <c r="E422" s="40">
        <v>45521</v>
      </c>
      <c r="F422" s="37" t="s">
        <v>303</v>
      </c>
      <c r="G422" s="4">
        <v>19</v>
      </c>
      <c r="H422" s="4">
        <v>0</v>
      </c>
      <c r="I422" s="4">
        <v>0</v>
      </c>
      <c r="J422" s="4">
        <v>0</v>
      </c>
      <c r="K422" s="4">
        <v>2</v>
      </c>
      <c r="L422" s="4">
        <v>0</v>
      </c>
      <c r="M422" s="4">
        <v>0</v>
      </c>
      <c r="N422" s="4">
        <v>0</v>
      </c>
      <c r="O422" s="4">
        <v>2</v>
      </c>
      <c r="P422" s="4">
        <v>0</v>
      </c>
      <c r="Q422" s="4">
        <v>0</v>
      </c>
      <c r="R422" s="4">
        <v>0</v>
      </c>
      <c r="S422" s="4">
        <v>0</v>
      </c>
      <c r="T422" s="4">
        <v>0</v>
      </c>
      <c r="U422" s="4">
        <v>0</v>
      </c>
      <c r="V422" s="4">
        <v>0</v>
      </c>
      <c r="W422" s="4">
        <v>0</v>
      </c>
      <c r="X42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22" s="4">
        <f>Tabel1[[#This Row],[Totale openbare capaciteit]]+Tabel1[[#This Row],[Totale doelgroep capaciteit]]+Tabel1[[#This Row],[Cap - Informeel]]</f>
        <v>21</v>
      </c>
      <c r="Z422" s="29">
        <v>8</v>
      </c>
      <c r="AA422" s="30"/>
      <c r="AB422" s="30"/>
      <c r="AC422" s="30"/>
      <c r="AD422" s="30"/>
      <c r="AE422" s="30"/>
      <c r="AF422" s="30"/>
      <c r="AG422" s="30"/>
      <c r="AH422" s="4">
        <f>SUM(Tabel1[[#This Row],[Bez - Gehandicapten algemeen]:[Bez - Overig gereserveerd]])</f>
        <v>0</v>
      </c>
      <c r="AI422" s="30"/>
      <c r="AJ422" s="35"/>
      <c r="AK422" s="35"/>
      <c r="AL422" s="31"/>
      <c r="AM422" s="22">
        <f>SUM(Tabel1[[#This Row],[Bez - fout, canadees]:[Bez - fout, anders]])</f>
        <v>0</v>
      </c>
      <c r="AN422" s="30"/>
      <c r="AO422" s="30"/>
      <c r="AP422" s="30"/>
      <c r="AQ422" s="30"/>
      <c r="AR422" s="22">
        <f>SUM(Tabel1[[#This Row],[Bez - Obstakel, openbaar]:[Bez - Obstakel, doelgroep]])</f>
        <v>0</v>
      </c>
      <c r="AS422" s="28"/>
      <c r="AT422" s="28"/>
      <c r="AU422" s="1"/>
      <c r="AV422" s="13">
        <f>SUM(Tabel1[[#This Row],[Bez - doelgroep totaal]]+Tabel1[[#This Row],[Bez - Openbaar]]+Tabel1[[#This Row],[Bez - Foutparkeerders]]+Tabel1[[#This Row],[Bez - Obstakels]]+Tabel1[[#This Row],[Bez - Informeel]])</f>
        <v>8</v>
      </c>
      <c r="AW422"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42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2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0.42105263157894735</v>
      </c>
      <c r="AZ42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0.42105263157894735</v>
      </c>
      <c r="BA42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0.38095238095238093</v>
      </c>
      <c r="BB422" s="23">
        <f>IF(OR(Tabel1[[#This Row],[Situatie tijdens meetmoment]]="wegwerkzaamheden",Tabel1[[#This Row],[Situatie tijdens meetmoment]]="niet bereikbaar")," ",IFERROR(Tabel1[[#This Row],[Totale bezetting]]/Tabel1[[#This Row],[Totale capaciteit]],IF( AND(Tabel1[[#This Row],[Totale bezetting]]&gt;0,Tabel1[[#This Row],[Totale capaciteit]]=0),"  ","   ")))</f>
        <v>0.38095238095238093</v>
      </c>
      <c r="BC422" s="4"/>
      <c r="BN422"/>
      <c r="BQ422" s="4"/>
      <c r="BR422" s="11"/>
      <c r="BS422" s="1"/>
      <c r="BU422"/>
      <c r="CF422" s="4"/>
    </row>
    <row r="423" spans="1:84" x14ac:dyDescent="0.25">
      <c r="A423" s="1" t="s">
        <v>278</v>
      </c>
      <c r="B423" s="1" t="s">
        <v>305</v>
      </c>
      <c r="C423" s="1" t="s">
        <v>420</v>
      </c>
      <c r="D423" s="1" t="s">
        <v>380</v>
      </c>
      <c r="E423" s="40">
        <v>45518</v>
      </c>
      <c r="F423" s="37" t="s">
        <v>302</v>
      </c>
      <c r="G423" s="4">
        <v>48</v>
      </c>
      <c r="H423" s="4">
        <v>0</v>
      </c>
      <c r="I423" s="4">
        <v>0</v>
      </c>
      <c r="J423" s="4">
        <v>0</v>
      </c>
      <c r="K423" s="4">
        <v>0</v>
      </c>
      <c r="L423" s="4">
        <v>0</v>
      </c>
      <c r="M423" s="4">
        <v>0</v>
      </c>
      <c r="N423" s="4">
        <v>3</v>
      </c>
      <c r="O423" s="4">
        <v>3</v>
      </c>
      <c r="P423" s="4">
        <v>1</v>
      </c>
      <c r="Q423" s="4">
        <v>0</v>
      </c>
      <c r="R423" s="4">
        <v>4</v>
      </c>
      <c r="S423" s="4">
        <v>3</v>
      </c>
      <c r="T423" s="4">
        <v>0</v>
      </c>
      <c r="U423" s="4">
        <v>0</v>
      </c>
      <c r="V423" s="4">
        <v>0</v>
      </c>
      <c r="W423" s="4">
        <v>0</v>
      </c>
      <c r="X42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11</v>
      </c>
      <c r="Y423" s="4">
        <f>Tabel1[[#This Row],[Totale openbare capaciteit]]+Tabel1[[#This Row],[Totale doelgroep capaciteit]]+Tabel1[[#This Row],[Cap - Informeel]]</f>
        <v>51</v>
      </c>
      <c r="Z423" s="29">
        <v>7</v>
      </c>
      <c r="AA423" s="30"/>
      <c r="AB423" s="30"/>
      <c r="AC423" s="30"/>
      <c r="AD423" s="30"/>
      <c r="AE423" s="30"/>
      <c r="AF423" s="30"/>
      <c r="AG423" s="30"/>
      <c r="AH423" s="4">
        <f>SUM(Tabel1[[#This Row],[Bez - Gehandicapten algemeen]:[Bez - Overig gereserveerd]])</f>
        <v>0</v>
      </c>
      <c r="AI423" s="29">
        <v>10</v>
      </c>
      <c r="AJ423" s="35"/>
      <c r="AK423" s="35"/>
      <c r="AL423" s="31"/>
      <c r="AM423" s="22">
        <f>SUM(Tabel1[[#This Row],[Bez - fout, canadees]:[Bez - fout, anders]])</f>
        <v>0</v>
      </c>
      <c r="AN423" s="30"/>
      <c r="AO423" s="30"/>
      <c r="AP423" s="30"/>
      <c r="AQ423" s="30"/>
      <c r="AR423" s="22">
        <f>SUM(Tabel1[[#This Row],[Bez - Obstakel, openbaar]:[Bez - Obstakel, doelgroep]])</f>
        <v>0</v>
      </c>
      <c r="AS423" s="28"/>
      <c r="AT423" s="28"/>
      <c r="AU423" s="1"/>
      <c r="AV423" s="13">
        <f>SUM(Tabel1[[#This Row],[Bez - doelgroep totaal]]+Tabel1[[#This Row],[Bez - Openbaar]]+Tabel1[[#This Row],[Bez - Foutparkeerders]]+Tabel1[[#This Row],[Bez - Obstakels]]+Tabel1[[#This Row],[Bez - Informeel]])</f>
        <v>7</v>
      </c>
      <c r="AW423"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423" s="8">
        <f>IF(OR(Tabel1[[#This Row],[Situatie tijdens meetmoment]]="wegwerkzaamheden",Tabel1[[#This Row],[Situatie tijdens meetmoment]]="niet bereikbaar")," ",IFERROR((Tabel1[[#This Row],[Bez - Privaat]])/Tabel1[[#This Row],[Cap - Privaat]],IF( AND((Tabel1[[#This Row],[Bez - Privaat]])&gt;0,Tabel1[[#This Row],[Cap - Privaat]]=0),"  ","   ")))</f>
        <v>0.90909090909090906</v>
      </c>
      <c r="AY42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0.14583333333333334</v>
      </c>
      <c r="AZ42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0.14583333333333334</v>
      </c>
      <c r="BA42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0.13725490196078433</v>
      </c>
      <c r="BB423" s="23">
        <f>IF(OR(Tabel1[[#This Row],[Situatie tijdens meetmoment]]="wegwerkzaamheden",Tabel1[[#This Row],[Situatie tijdens meetmoment]]="niet bereikbaar")," ",IFERROR(Tabel1[[#This Row],[Totale bezetting]]/Tabel1[[#This Row],[Totale capaciteit]],IF( AND(Tabel1[[#This Row],[Totale bezetting]]&gt;0,Tabel1[[#This Row],[Totale capaciteit]]=0),"  ","   ")))</f>
        <v>0.13725490196078433</v>
      </c>
      <c r="BC423" s="4"/>
      <c r="BN423"/>
      <c r="BQ423" s="4"/>
      <c r="BR423" s="11"/>
      <c r="BS423" s="1"/>
      <c r="BU423"/>
      <c r="CF423" s="4"/>
    </row>
    <row r="424" spans="1:84" x14ac:dyDescent="0.25">
      <c r="A424" s="1" t="s">
        <v>278</v>
      </c>
      <c r="B424" s="1" t="s">
        <v>305</v>
      </c>
      <c r="C424" s="1" t="s">
        <v>420</v>
      </c>
      <c r="D424" s="1" t="s">
        <v>380</v>
      </c>
      <c r="E424" s="40">
        <v>45521</v>
      </c>
      <c r="F424" s="37" t="s">
        <v>303</v>
      </c>
      <c r="G424" s="4">
        <v>48</v>
      </c>
      <c r="H424" s="4">
        <v>0</v>
      </c>
      <c r="I424" s="4">
        <v>0</v>
      </c>
      <c r="J424" s="4">
        <v>0</v>
      </c>
      <c r="K424" s="4">
        <v>0</v>
      </c>
      <c r="L424" s="4">
        <v>0</v>
      </c>
      <c r="M424" s="4">
        <v>0</v>
      </c>
      <c r="N424" s="4">
        <v>3</v>
      </c>
      <c r="O424" s="4">
        <v>3</v>
      </c>
      <c r="P424" s="4">
        <v>1</v>
      </c>
      <c r="Q424" s="4">
        <v>0</v>
      </c>
      <c r="R424" s="4">
        <v>4</v>
      </c>
      <c r="S424" s="4">
        <v>3</v>
      </c>
      <c r="T424" s="4">
        <v>0</v>
      </c>
      <c r="U424" s="4">
        <v>0</v>
      </c>
      <c r="V424" s="4">
        <v>0</v>
      </c>
      <c r="W424" s="4">
        <v>0</v>
      </c>
      <c r="X42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11</v>
      </c>
      <c r="Y424" s="4">
        <f>Tabel1[[#This Row],[Totale openbare capaciteit]]+Tabel1[[#This Row],[Totale doelgroep capaciteit]]+Tabel1[[#This Row],[Cap - Informeel]]</f>
        <v>51</v>
      </c>
      <c r="Z424" s="29">
        <v>7</v>
      </c>
      <c r="AA424" s="30"/>
      <c r="AB424" s="30"/>
      <c r="AC424" s="30"/>
      <c r="AD424" s="30"/>
      <c r="AE424" s="30"/>
      <c r="AF424" s="30"/>
      <c r="AG424" s="30"/>
      <c r="AH424" s="4">
        <f>SUM(Tabel1[[#This Row],[Bez - Gehandicapten algemeen]:[Bez - Overig gereserveerd]])</f>
        <v>0</v>
      </c>
      <c r="AI424" s="29">
        <v>7</v>
      </c>
      <c r="AJ424" s="35"/>
      <c r="AK424" s="35"/>
      <c r="AL424" s="31"/>
      <c r="AM424" s="22">
        <f>SUM(Tabel1[[#This Row],[Bez - fout, canadees]:[Bez - fout, anders]])</f>
        <v>0</v>
      </c>
      <c r="AN424" s="30"/>
      <c r="AO424" s="30"/>
      <c r="AP424" s="30"/>
      <c r="AQ424" s="30"/>
      <c r="AR424" s="22">
        <f>SUM(Tabel1[[#This Row],[Bez - Obstakel, openbaar]:[Bez - Obstakel, doelgroep]])</f>
        <v>0</v>
      </c>
      <c r="AS424" s="28"/>
      <c r="AT424" s="28"/>
      <c r="AU424" s="1"/>
      <c r="AV424" s="13">
        <f>SUM(Tabel1[[#This Row],[Bez - doelgroep totaal]]+Tabel1[[#This Row],[Bez - Openbaar]]+Tabel1[[#This Row],[Bez - Foutparkeerders]]+Tabel1[[#This Row],[Bez - Obstakels]]+Tabel1[[#This Row],[Bez - Informeel]])</f>
        <v>7</v>
      </c>
      <c r="AW424"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424" s="8">
        <f>IF(OR(Tabel1[[#This Row],[Situatie tijdens meetmoment]]="wegwerkzaamheden",Tabel1[[#This Row],[Situatie tijdens meetmoment]]="niet bereikbaar")," ",IFERROR((Tabel1[[#This Row],[Bez - Privaat]])/Tabel1[[#This Row],[Cap - Privaat]],IF( AND((Tabel1[[#This Row],[Bez - Privaat]])&gt;0,Tabel1[[#This Row],[Cap - Privaat]]=0),"  ","   ")))</f>
        <v>0.63636363636363635</v>
      </c>
      <c r="AY42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0.14583333333333334</v>
      </c>
      <c r="AZ42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0.14583333333333334</v>
      </c>
      <c r="BA42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0.13725490196078433</v>
      </c>
      <c r="BB424" s="23">
        <f>IF(OR(Tabel1[[#This Row],[Situatie tijdens meetmoment]]="wegwerkzaamheden",Tabel1[[#This Row],[Situatie tijdens meetmoment]]="niet bereikbaar")," ",IFERROR(Tabel1[[#This Row],[Totale bezetting]]/Tabel1[[#This Row],[Totale capaciteit]],IF( AND(Tabel1[[#This Row],[Totale bezetting]]&gt;0,Tabel1[[#This Row],[Totale capaciteit]]=0),"  ","   ")))</f>
        <v>0.13725490196078433</v>
      </c>
      <c r="BC424" s="4"/>
      <c r="BN424"/>
      <c r="BQ424" s="4"/>
      <c r="BR424" s="11"/>
      <c r="BS424" s="1"/>
      <c r="BU424"/>
      <c r="CF424" s="4"/>
    </row>
    <row r="425" spans="1:84" x14ac:dyDescent="0.25">
      <c r="A425" s="1" t="s">
        <v>279</v>
      </c>
      <c r="B425" s="1" t="s">
        <v>305</v>
      </c>
      <c r="C425" s="1" t="s">
        <v>420</v>
      </c>
      <c r="D425" s="1" t="s">
        <v>376</v>
      </c>
      <c r="E425" s="40">
        <v>45518</v>
      </c>
      <c r="F425" s="37" t="s">
        <v>302</v>
      </c>
      <c r="G425" s="4">
        <v>5</v>
      </c>
      <c r="H425" s="4">
        <v>0</v>
      </c>
      <c r="I425" s="4">
        <v>0</v>
      </c>
      <c r="J425" s="4">
        <v>0</v>
      </c>
      <c r="K425" s="4">
        <v>0</v>
      </c>
      <c r="L425" s="4">
        <v>0</v>
      </c>
      <c r="M425" s="4">
        <v>0</v>
      </c>
      <c r="N425" s="4">
        <v>0</v>
      </c>
      <c r="O425" s="4">
        <v>0</v>
      </c>
      <c r="P425" s="4">
        <v>0</v>
      </c>
      <c r="Q425" s="4">
        <v>0</v>
      </c>
      <c r="R425" s="4">
        <v>0</v>
      </c>
      <c r="S425" s="4">
        <v>0</v>
      </c>
      <c r="T425" s="4">
        <v>0</v>
      </c>
      <c r="U425" s="4">
        <v>0</v>
      </c>
      <c r="V425" s="4">
        <v>0</v>
      </c>
      <c r="W425" s="4">
        <v>0</v>
      </c>
      <c r="X42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25" s="4">
        <f>Tabel1[[#This Row],[Totale openbare capaciteit]]+Tabel1[[#This Row],[Totale doelgroep capaciteit]]+Tabel1[[#This Row],[Cap - Informeel]]</f>
        <v>5</v>
      </c>
      <c r="Z425" s="29">
        <v>1</v>
      </c>
      <c r="AA425" s="30"/>
      <c r="AB425" s="30"/>
      <c r="AC425" s="30"/>
      <c r="AD425" s="30"/>
      <c r="AE425" s="30"/>
      <c r="AF425" s="30"/>
      <c r="AG425" s="30"/>
      <c r="AH425" s="4">
        <f>SUM(Tabel1[[#This Row],[Bez - Gehandicapten algemeen]:[Bez - Overig gereserveerd]])</f>
        <v>0</v>
      </c>
      <c r="AI425" s="30"/>
      <c r="AJ425" s="35"/>
      <c r="AK425" s="35"/>
      <c r="AL425" s="31"/>
      <c r="AM425" s="22">
        <f>SUM(Tabel1[[#This Row],[Bez - fout, canadees]:[Bez - fout, anders]])</f>
        <v>0</v>
      </c>
      <c r="AN425" s="30"/>
      <c r="AO425" s="30"/>
      <c r="AP425" s="30"/>
      <c r="AQ425" s="30"/>
      <c r="AR425" s="22">
        <f>SUM(Tabel1[[#This Row],[Bez - Obstakel, openbaar]:[Bez - Obstakel, doelgroep]])</f>
        <v>0</v>
      </c>
      <c r="AS425" s="28"/>
      <c r="AT425" s="28"/>
      <c r="AU425" s="1"/>
      <c r="AV425" s="13">
        <f>SUM(Tabel1[[#This Row],[Bez - doelgroep totaal]]+Tabel1[[#This Row],[Bez - Openbaar]]+Tabel1[[#This Row],[Bez - Foutparkeerders]]+Tabel1[[#This Row],[Bez - Obstakels]]+Tabel1[[#This Row],[Bez - Informeel]])</f>
        <v>1</v>
      </c>
      <c r="AW42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2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2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0.2</v>
      </c>
      <c r="AZ42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0.2</v>
      </c>
      <c r="BA42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0.2</v>
      </c>
      <c r="BB425" s="23">
        <f>IF(OR(Tabel1[[#This Row],[Situatie tijdens meetmoment]]="wegwerkzaamheden",Tabel1[[#This Row],[Situatie tijdens meetmoment]]="niet bereikbaar")," ",IFERROR(Tabel1[[#This Row],[Totale bezetting]]/Tabel1[[#This Row],[Totale capaciteit]],IF( AND(Tabel1[[#This Row],[Totale bezetting]]&gt;0,Tabel1[[#This Row],[Totale capaciteit]]=0),"  ","   ")))</f>
        <v>0.2</v>
      </c>
      <c r="BC425" s="4"/>
      <c r="BN425"/>
      <c r="BQ425" s="4"/>
      <c r="BR425" s="11"/>
      <c r="BS425" s="1"/>
      <c r="BU425"/>
      <c r="CF425" s="4"/>
    </row>
    <row r="426" spans="1:84" x14ac:dyDescent="0.25">
      <c r="A426" s="1" t="s">
        <v>279</v>
      </c>
      <c r="B426" s="1" t="s">
        <v>305</v>
      </c>
      <c r="C426" s="1" t="s">
        <v>420</v>
      </c>
      <c r="D426" s="1" t="s">
        <v>376</v>
      </c>
      <c r="E426" s="40">
        <v>45521</v>
      </c>
      <c r="F426" s="37" t="s">
        <v>303</v>
      </c>
      <c r="G426" s="4">
        <v>5</v>
      </c>
      <c r="H426" s="4">
        <v>0</v>
      </c>
      <c r="I426" s="4">
        <v>0</v>
      </c>
      <c r="J426" s="4">
        <v>0</v>
      </c>
      <c r="K426" s="4">
        <v>0</v>
      </c>
      <c r="L426" s="4">
        <v>0</v>
      </c>
      <c r="M426" s="4">
        <v>0</v>
      </c>
      <c r="N426" s="4">
        <v>0</v>
      </c>
      <c r="O426" s="4">
        <v>0</v>
      </c>
      <c r="P426" s="4">
        <v>0</v>
      </c>
      <c r="Q426" s="4">
        <v>0</v>
      </c>
      <c r="R426" s="4">
        <v>0</v>
      </c>
      <c r="S426" s="4">
        <v>0</v>
      </c>
      <c r="T426" s="4">
        <v>0</v>
      </c>
      <c r="U426" s="4">
        <v>0</v>
      </c>
      <c r="V426" s="4">
        <v>0</v>
      </c>
      <c r="W426" s="4">
        <v>0</v>
      </c>
      <c r="X42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26" s="4">
        <f>Tabel1[[#This Row],[Totale openbare capaciteit]]+Tabel1[[#This Row],[Totale doelgroep capaciteit]]+Tabel1[[#This Row],[Cap - Informeel]]</f>
        <v>5</v>
      </c>
      <c r="Z426" s="30"/>
      <c r="AA426" s="30"/>
      <c r="AB426" s="30"/>
      <c r="AC426" s="30"/>
      <c r="AD426" s="30"/>
      <c r="AE426" s="30"/>
      <c r="AF426" s="30"/>
      <c r="AG426" s="30"/>
      <c r="AH426" s="4">
        <f>SUM(Tabel1[[#This Row],[Bez - Gehandicapten algemeen]:[Bez - Overig gereserveerd]])</f>
        <v>0</v>
      </c>
      <c r="AI426" s="30"/>
      <c r="AJ426" s="35"/>
      <c r="AK426" s="34">
        <v>1</v>
      </c>
      <c r="AL426" s="31" t="s">
        <v>388</v>
      </c>
      <c r="AM426" s="22">
        <f>SUM(Tabel1[[#This Row],[Bez - fout, canadees]:[Bez - fout, anders]])</f>
        <v>1</v>
      </c>
      <c r="AN426" s="30"/>
      <c r="AO426" s="30"/>
      <c r="AP426" s="30"/>
      <c r="AQ426" s="30"/>
      <c r="AR426" s="22">
        <f>SUM(Tabel1[[#This Row],[Bez - Obstakel, openbaar]:[Bez - Obstakel, doelgroep]])</f>
        <v>0</v>
      </c>
      <c r="AS426" s="28"/>
      <c r="AT426" s="28"/>
      <c r="AU426" s="1"/>
      <c r="AV426" s="13">
        <f>SUM(Tabel1[[#This Row],[Bez - doelgroep totaal]]+Tabel1[[#This Row],[Bez - Openbaar]]+Tabel1[[#This Row],[Bez - Foutparkeerders]]+Tabel1[[#This Row],[Bez - Obstakels]]+Tabel1[[#This Row],[Bez - Informeel]])</f>
        <v>1</v>
      </c>
      <c r="AW42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2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2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42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0.2</v>
      </c>
      <c r="BA42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0.2</v>
      </c>
      <c r="BB426" s="23">
        <f>IF(OR(Tabel1[[#This Row],[Situatie tijdens meetmoment]]="wegwerkzaamheden",Tabel1[[#This Row],[Situatie tijdens meetmoment]]="niet bereikbaar")," ",IFERROR(Tabel1[[#This Row],[Totale bezetting]]/Tabel1[[#This Row],[Totale capaciteit]],IF( AND(Tabel1[[#This Row],[Totale bezetting]]&gt;0,Tabel1[[#This Row],[Totale capaciteit]]=0),"  ","   ")))</f>
        <v>0.2</v>
      </c>
      <c r="BC426" s="4"/>
      <c r="BN426"/>
      <c r="BQ426" s="4"/>
      <c r="BR426" s="11"/>
      <c r="BS426" s="1"/>
      <c r="BU426"/>
      <c r="CF426" s="4"/>
    </row>
    <row r="427" spans="1:84" x14ac:dyDescent="0.25">
      <c r="A427" s="1" t="s">
        <v>280</v>
      </c>
      <c r="B427" s="1" t="s">
        <v>305</v>
      </c>
      <c r="C427" s="1" t="s">
        <v>420</v>
      </c>
      <c r="D427" s="1" t="s">
        <v>380</v>
      </c>
      <c r="E427" s="40">
        <v>45518</v>
      </c>
      <c r="F427" s="37" t="s">
        <v>302</v>
      </c>
      <c r="G427" s="4">
        <v>13</v>
      </c>
      <c r="H427" s="4">
        <v>0</v>
      </c>
      <c r="I427" s="4">
        <v>0</v>
      </c>
      <c r="J427" s="4">
        <v>2</v>
      </c>
      <c r="K427" s="4">
        <v>0</v>
      </c>
      <c r="L427" s="4">
        <v>0</v>
      </c>
      <c r="M427" s="4">
        <v>0</v>
      </c>
      <c r="N427" s="4">
        <v>0</v>
      </c>
      <c r="O427" s="4">
        <v>2</v>
      </c>
      <c r="P427" s="4">
        <v>0</v>
      </c>
      <c r="Q427" s="4">
        <v>0</v>
      </c>
      <c r="R427" s="4">
        <v>0</v>
      </c>
      <c r="S427" s="4">
        <v>0</v>
      </c>
      <c r="T427" s="4">
        <v>0</v>
      </c>
      <c r="U427" s="4">
        <v>0</v>
      </c>
      <c r="V427" s="4">
        <v>0</v>
      </c>
      <c r="W427" s="4">
        <v>0</v>
      </c>
      <c r="X42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27" s="4">
        <f>Tabel1[[#This Row],[Totale openbare capaciteit]]+Tabel1[[#This Row],[Totale doelgroep capaciteit]]+Tabel1[[#This Row],[Cap - Informeel]]</f>
        <v>15</v>
      </c>
      <c r="Z427" s="29">
        <v>5</v>
      </c>
      <c r="AA427" s="30"/>
      <c r="AB427" s="30"/>
      <c r="AC427" s="29">
        <v>1</v>
      </c>
      <c r="AD427" s="30"/>
      <c r="AE427" s="30"/>
      <c r="AF427" s="30"/>
      <c r="AG427" s="30"/>
      <c r="AH427" s="4">
        <f>SUM(Tabel1[[#This Row],[Bez - Gehandicapten algemeen]:[Bez - Overig gereserveerd]])</f>
        <v>1</v>
      </c>
      <c r="AI427" s="30"/>
      <c r="AJ427" s="35"/>
      <c r="AK427" s="35"/>
      <c r="AL427" s="31"/>
      <c r="AM427" s="22">
        <f>SUM(Tabel1[[#This Row],[Bez - fout, canadees]:[Bez - fout, anders]])</f>
        <v>0</v>
      </c>
      <c r="AN427" s="30"/>
      <c r="AO427" s="30"/>
      <c r="AP427" s="30"/>
      <c r="AQ427" s="30"/>
      <c r="AR427" s="22">
        <f>SUM(Tabel1[[#This Row],[Bez - Obstakel, openbaar]:[Bez - Obstakel, doelgroep]])</f>
        <v>0</v>
      </c>
      <c r="AS427" s="28"/>
      <c r="AT427" s="28"/>
      <c r="AU427" s="1"/>
      <c r="AV427" s="13">
        <f>SUM(Tabel1[[#This Row],[Bez - doelgroep totaal]]+Tabel1[[#This Row],[Bez - Openbaar]]+Tabel1[[#This Row],[Bez - Foutparkeerders]]+Tabel1[[#This Row],[Bez - Obstakels]]+Tabel1[[#This Row],[Bez - Informeel]])</f>
        <v>6</v>
      </c>
      <c r="AW427"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0.5</v>
      </c>
      <c r="AX427"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2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0.38461538461538464</v>
      </c>
      <c r="AZ42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0.38461538461538464</v>
      </c>
      <c r="BA42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v>
      </c>
      <c r="BB427" s="23">
        <f>IF(OR(Tabel1[[#This Row],[Situatie tijdens meetmoment]]="wegwerkzaamheden",Tabel1[[#This Row],[Situatie tijdens meetmoment]]="niet bereikbaar")," ",IFERROR(Tabel1[[#This Row],[Totale bezetting]]/Tabel1[[#This Row],[Totale capaciteit]],IF( AND(Tabel1[[#This Row],[Totale bezetting]]&gt;0,Tabel1[[#This Row],[Totale capaciteit]]=0),"  ","   ")))</f>
        <v>0.4</v>
      </c>
      <c r="BC427" s="4"/>
      <c r="BN427"/>
      <c r="BQ427" s="4"/>
      <c r="BR427" s="11"/>
      <c r="BS427" s="1"/>
      <c r="BU427"/>
      <c r="CF427" s="4"/>
    </row>
    <row r="428" spans="1:84" x14ac:dyDescent="0.25">
      <c r="A428" s="1" t="s">
        <v>280</v>
      </c>
      <c r="B428" s="1" t="s">
        <v>305</v>
      </c>
      <c r="C428" s="1" t="s">
        <v>420</v>
      </c>
      <c r="D428" s="1" t="s">
        <v>380</v>
      </c>
      <c r="E428" s="40">
        <v>45521</v>
      </c>
      <c r="F428" s="37" t="s">
        <v>303</v>
      </c>
      <c r="G428" s="4">
        <v>13</v>
      </c>
      <c r="H428" s="4">
        <v>0</v>
      </c>
      <c r="I428" s="4">
        <v>0</v>
      </c>
      <c r="J428" s="4">
        <v>2</v>
      </c>
      <c r="K428" s="4">
        <v>0</v>
      </c>
      <c r="L428" s="4">
        <v>0</v>
      </c>
      <c r="M428" s="4">
        <v>0</v>
      </c>
      <c r="N428" s="4">
        <v>0</v>
      </c>
      <c r="O428" s="4">
        <v>2</v>
      </c>
      <c r="P428" s="4">
        <v>0</v>
      </c>
      <c r="Q428" s="4">
        <v>0</v>
      </c>
      <c r="R428" s="4">
        <v>0</v>
      </c>
      <c r="S428" s="4">
        <v>0</v>
      </c>
      <c r="T428" s="4">
        <v>0</v>
      </c>
      <c r="U428" s="4">
        <v>0</v>
      </c>
      <c r="V428" s="4">
        <v>0</v>
      </c>
      <c r="W428" s="4">
        <v>0</v>
      </c>
      <c r="X42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28" s="4">
        <f>Tabel1[[#This Row],[Totale openbare capaciteit]]+Tabel1[[#This Row],[Totale doelgroep capaciteit]]+Tabel1[[#This Row],[Cap - Informeel]]</f>
        <v>15</v>
      </c>
      <c r="Z428" s="29">
        <v>6</v>
      </c>
      <c r="AA428" s="30"/>
      <c r="AB428" s="30"/>
      <c r="AC428" s="29">
        <v>2</v>
      </c>
      <c r="AD428" s="30"/>
      <c r="AE428" s="30"/>
      <c r="AF428" s="30"/>
      <c r="AG428" s="30"/>
      <c r="AH428" s="4">
        <f>SUM(Tabel1[[#This Row],[Bez - Gehandicapten algemeen]:[Bez - Overig gereserveerd]])</f>
        <v>2</v>
      </c>
      <c r="AI428" s="30"/>
      <c r="AJ428" s="35"/>
      <c r="AK428" s="35"/>
      <c r="AL428" s="31"/>
      <c r="AM428" s="22">
        <f>SUM(Tabel1[[#This Row],[Bez - fout, canadees]:[Bez - fout, anders]])</f>
        <v>0</v>
      </c>
      <c r="AN428" s="30"/>
      <c r="AO428" s="30"/>
      <c r="AP428" s="30"/>
      <c r="AQ428" s="30"/>
      <c r="AR428" s="22">
        <f>SUM(Tabel1[[#This Row],[Bez - Obstakel, openbaar]:[Bez - Obstakel, doelgroep]])</f>
        <v>0</v>
      </c>
      <c r="AS428" s="28"/>
      <c r="AT428" s="28"/>
      <c r="AU428" s="1"/>
      <c r="AV428" s="13">
        <f>SUM(Tabel1[[#This Row],[Bez - doelgroep totaal]]+Tabel1[[#This Row],[Bez - Openbaar]]+Tabel1[[#This Row],[Bez - Foutparkeerders]]+Tabel1[[#This Row],[Bez - Obstakels]]+Tabel1[[#This Row],[Bez - Informeel]])</f>
        <v>8</v>
      </c>
      <c r="AW428"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1</v>
      </c>
      <c r="AX428"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2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0.46153846153846156</v>
      </c>
      <c r="AZ42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0.46153846153846156</v>
      </c>
      <c r="BA42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0.53333333333333333</v>
      </c>
      <c r="BB428" s="23">
        <f>IF(OR(Tabel1[[#This Row],[Situatie tijdens meetmoment]]="wegwerkzaamheden",Tabel1[[#This Row],[Situatie tijdens meetmoment]]="niet bereikbaar")," ",IFERROR(Tabel1[[#This Row],[Totale bezetting]]/Tabel1[[#This Row],[Totale capaciteit]],IF( AND(Tabel1[[#This Row],[Totale bezetting]]&gt;0,Tabel1[[#This Row],[Totale capaciteit]]=0),"  ","   ")))</f>
        <v>0.53333333333333333</v>
      </c>
      <c r="BC428" s="4"/>
      <c r="BN428"/>
      <c r="BQ428" s="4"/>
      <c r="BR428" s="11"/>
      <c r="BS428" s="1"/>
      <c r="BU428"/>
      <c r="CF428" s="4"/>
    </row>
    <row r="429" spans="1:84" x14ac:dyDescent="0.25">
      <c r="A429" s="1" t="s">
        <v>281</v>
      </c>
      <c r="B429" s="1" t="s">
        <v>305</v>
      </c>
      <c r="C429" s="1" t="s">
        <v>420</v>
      </c>
      <c r="D429" s="1" t="s">
        <v>355</v>
      </c>
      <c r="E429" s="40">
        <v>45521</v>
      </c>
      <c r="F429" s="37" t="s">
        <v>303</v>
      </c>
      <c r="G429" s="4">
        <v>13</v>
      </c>
      <c r="H429" s="4">
        <v>0</v>
      </c>
      <c r="I429" s="4">
        <v>0</v>
      </c>
      <c r="J429" s="4">
        <v>0</v>
      </c>
      <c r="K429" s="4">
        <v>0</v>
      </c>
      <c r="L429" s="4">
        <v>0</v>
      </c>
      <c r="M429" s="4">
        <v>0</v>
      </c>
      <c r="N429" s="4">
        <v>0</v>
      </c>
      <c r="O429" s="4">
        <v>0</v>
      </c>
      <c r="P429" s="4">
        <v>0</v>
      </c>
      <c r="Q429" s="4">
        <v>1</v>
      </c>
      <c r="R429" s="4">
        <v>1</v>
      </c>
      <c r="S429" s="4">
        <v>0</v>
      </c>
      <c r="T429" s="4">
        <v>0</v>
      </c>
      <c r="U429" s="4">
        <v>0</v>
      </c>
      <c r="V429" s="4">
        <v>0</v>
      </c>
      <c r="W429" s="4">
        <v>0</v>
      </c>
      <c r="X42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3</v>
      </c>
      <c r="Y429" s="4">
        <f>Tabel1[[#This Row],[Totale openbare capaciteit]]+Tabel1[[#This Row],[Totale doelgroep capaciteit]]+Tabel1[[#This Row],[Cap - Informeel]]</f>
        <v>13</v>
      </c>
      <c r="Z429" s="29">
        <v>6</v>
      </c>
      <c r="AA429" s="30"/>
      <c r="AB429" s="30"/>
      <c r="AC429" s="30"/>
      <c r="AD429" s="30"/>
      <c r="AE429" s="30"/>
      <c r="AF429" s="30"/>
      <c r="AG429" s="30"/>
      <c r="AH429" s="4">
        <f>SUM(Tabel1[[#This Row],[Bez - Gehandicapten algemeen]:[Bez - Overig gereserveerd]])</f>
        <v>0</v>
      </c>
      <c r="AI429" s="29">
        <v>4</v>
      </c>
      <c r="AJ429" s="35"/>
      <c r="AK429" s="35"/>
      <c r="AL429" s="31"/>
      <c r="AM429" s="22">
        <f>SUM(Tabel1[[#This Row],[Bez - fout, canadees]:[Bez - fout, anders]])</f>
        <v>0</v>
      </c>
      <c r="AN429" s="30"/>
      <c r="AO429" s="30"/>
      <c r="AP429" s="30"/>
      <c r="AQ429" s="30"/>
      <c r="AR429" s="22">
        <f>SUM(Tabel1[[#This Row],[Bez - Obstakel, openbaar]:[Bez - Obstakel, doelgroep]])</f>
        <v>0</v>
      </c>
      <c r="AS429" s="28"/>
      <c r="AT429" s="28"/>
      <c r="AU429" s="1"/>
      <c r="AV429" s="13">
        <f>SUM(Tabel1[[#This Row],[Bez - doelgroep totaal]]+Tabel1[[#This Row],[Bez - Openbaar]]+Tabel1[[#This Row],[Bez - Foutparkeerders]]+Tabel1[[#This Row],[Bez - Obstakels]]+Tabel1[[#This Row],[Bez - Informeel]])</f>
        <v>6</v>
      </c>
      <c r="AW42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29" s="8">
        <f>IF(OR(Tabel1[[#This Row],[Situatie tijdens meetmoment]]="wegwerkzaamheden",Tabel1[[#This Row],[Situatie tijdens meetmoment]]="niet bereikbaar")," ",IFERROR((Tabel1[[#This Row],[Bez - Privaat]])/Tabel1[[#This Row],[Cap - Privaat]],IF( AND((Tabel1[[#This Row],[Bez - Privaat]])&gt;0,Tabel1[[#This Row],[Cap - Privaat]]=0),"  ","   ")))</f>
        <v>1.3333333333333333</v>
      </c>
      <c r="AY42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0.46153846153846156</v>
      </c>
      <c r="AZ42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0.46153846153846156</v>
      </c>
      <c r="BA42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0.46153846153846156</v>
      </c>
      <c r="BB429" s="23">
        <f>IF(OR(Tabel1[[#This Row],[Situatie tijdens meetmoment]]="wegwerkzaamheden",Tabel1[[#This Row],[Situatie tijdens meetmoment]]="niet bereikbaar")," ",IFERROR(Tabel1[[#This Row],[Totale bezetting]]/Tabel1[[#This Row],[Totale capaciteit]],IF( AND(Tabel1[[#This Row],[Totale bezetting]]&gt;0,Tabel1[[#This Row],[Totale capaciteit]]=0),"  ","   ")))</f>
        <v>0.46153846153846156</v>
      </c>
      <c r="BC429" s="4"/>
      <c r="BN429"/>
      <c r="BQ429" s="4"/>
      <c r="BR429" s="11"/>
      <c r="BS429" s="1"/>
      <c r="BU429"/>
      <c r="CF429" s="4"/>
    </row>
    <row r="430" spans="1:84" x14ac:dyDescent="0.25">
      <c r="A430" s="1" t="s">
        <v>281</v>
      </c>
      <c r="B430" s="1" t="s">
        <v>305</v>
      </c>
      <c r="C430" s="1" t="s">
        <v>420</v>
      </c>
      <c r="D430" s="1" t="s">
        <v>355</v>
      </c>
      <c r="E430" s="40">
        <v>45518</v>
      </c>
      <c r="F430" s="37" t="s">
        <v>302</v>
      </c>
      <c r="G430" s="4">
        <v>13</v>
      </c>
      <c r="H430" s="4">
        <v>0</v>
      </c>
      <c r="I430" s="4">
        <v>0</v>
      </c>
      <c r="J430" s="4">
        <v>0</v>
      </c>
      <c r="K430" s="4">
        <v>0</v>
      </c>
      <c r="L430" s="4">
        <v>0</v>
      </c>
      <c r="M430" s="4">
        <v>0</v>
      </c>
      <c r="N430" s="4">
        <v>0</v>
      </c>
      <c r="O430" s="4">
        <v>0</v>
      </c>
      <c r="P430" s="4">
        <v>0</v>
      </c>
      <c r="Q430" s="4">
        <v>1</v>
      </c>
      <c r="R430" s="4">
        <v>1</v>
      </c>
      <c r="S430" s="4">
        <v>0</v>
      </c>
      <c r="T430" s="4">
        <v>0</v>
      </c>
      <c r="U430" s="4">
        <v>0</v>
      </c>
      <c r="V430" s="4">
        <v>0</v>
      </c>
      <c r="W430" s="4">
        <v>0</v>
      </c>
      <c r="X43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3</v>
      </c>
      <c r="Y430" s="4">
        <f>Tabel1[[#This Row],[Totale openbare capaciteit]]+Tabel1[[#This Row],[Totale doelgroep capaciteit]]+Tabel1[[#This Row],[Cap - Informeel]]</f>
        <v>13</v>
      </c>
      <c r="Z430" s="29">
        <v>9</v>
      </c>
      <c r="AA430" s="30"/>
      <c r="AB430" s="30"/>
      <c r="AC430" s="30"/>
      <c r="AD430" s="30"/>
      <c r="AE430" s="30"/>
      <c r="AF430" s="30"/>
      <c r="AG430" s="30"/>
      <c r="AH430" s="4">
        <f>SUM(Tabel1[[#This Row],[Bez - Gehandicapten algemeen]:[Bez - Overig gereserveerd]])</f>
        <v>0</v>
      </c>
      <c r="AI430" s="29">
        <v>2</v>
      </c>
      <c r="AJ430" s="35"/>
      <c r="AK430" s="35"/>
      <c r="AL430" s="31"/>
      <c r="AM430" s="22">
        <f>SUM(Tabel1[[#This Row],[Bez - fout, canadees]:[Bez - fout, anders]])</f>
        <v>0</v>
      </c>
      <c r="AN430" s="30"/>
      <c r="AO430" s="30"/>
      <c r="AP430" s="30"/>
      <c r="AQ430" s="30"/>
      <c r="AR430" s="22">
        <f>SUM(Tabel1[[#This Row],[Bez - Obstakel, openbaar]:[Bez - Obstakel, doelgroep]])</f>
        <v>0</v>
      </c>
      <c r="AS430" s="28"/>
      <c r="AT430" s="28"/>
      <c r="AU430" s="1"/>
      <c r="AV430" s="13">
        <f>SUM(Tabel1[[#This Row],[Bez - doelgroep totaal]]+Tabel1[[#This Row],[Bez - Openbaar]]+Tabel1[[#This Row],[Bez - Foutparkeerders]]+Tabel1[[#This Row],[Bez - Obstakels]]+Tabel1[[#This Row],[Bez - Informeel]])</f>
        <v>9</v>
      </c>
      <c r="AW43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30" s="8">
        <f>IF(OR(Tabel1[[#This Row],[Situatie tijdens meetmoment]]="wegwerkzaamheden",Tabel1[[#This Row],[Situatie tijdens meetmoment]]="niet bereikbaar")," ",IFERROR((Tabel1[[#This Row],[Bez - Privaat]])/Tabel1[[#This Row],[Cap - Privaat]],IF( AND((Tabel1[[#This Row],[Bez - Privaat]])&gt;0,Tabel1[[#This Row],[Cap - Privaat]]=0),"  ","   ")))</f>
        <v>0.66666666666666663</v>
      </c>
      <c r="AY43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0.69230769230769229</v>
      </c>
      <c r="AZ43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0.69230769230769229</v>
      </c>
      <c r="BA43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0.69230769230769229</v>
      </c>
      <c r="BB430" s="23">
        <f>IF(OR(Tabel1[[#This Row],[Situatie tijdens meetmoment]]="wegwerkzaamheden",Tabel1[[#This Row],[Situatie tijdens meetmoment]]="niet bereikbaar")," ",IFERROR(Tabel1[[#This Row],[Totale bezetting]]/Tabel1[[#This Row],[Totale capaciteit]],IF( AND(Tabel1[[#This Row],[Totale bezetting]]&gt;0,Tabel1[[#This Row],[Totale capaciteit]]=0),"  ","   ")))</f>
        <v>0.69230769230769229</v>
      </c>
      <c r="BC430" s="4"/>
      <c r="BN430"/>
      <c r="BQ430" s="4"/>
      <c r="BR430" s="11"/>
      <c r="BS430" s="1"/>
      <c r="BU430"/>
      <c r="CF430" s="4"/>
    </row>
    <row r="431" spans="1:84" x14ac:dyDescent="0.25">
      <c r="A431" s="1" t="s">
        <v>282</v>
      </c>
      <c r="B431" s="1" t="s">
        <v>305</v>
      </c>
      <c r="C431" s="1" t="s">
        <v>420</v>
      </c>
      <c r="D431" s="1" t="s">
        <v>355</v>
      </c>
      <c r="E431" s="40">
        <v>45518</v>
      </c>
      <c r="F431" s="37" t="s">
        <v>302</v>
      </c>
      <c r="G431" s="4">
        <v>0</v>
      </c>
      <c r="H431" s="4">
        <v>0</v>
      </c>
      <c r="I431" s="4">
        <v>0</v>
      </c>
      <c r="J431" s="4">
        <v>0</v>
      </c>
      <c r="K431" s="4">
        <v>0</v>
      </c>
      <c r="L431" s="4">
        <v>0</v>
      </c>
      <c r="M431" s="4">
        <v>0</v>
      </c>
      <c r="N431" s="4">
        <v>0</v>
      </c>
      <c r="O431" s="4">
        <v>0</v>
      </c>
      <c r="P431" s="4">
        <v>0</v>
      </c>
      <c r="Q431" s="4">
        <v>0</v>
      </c>
      <c r="R431" s="4">
        <v>0</v>
      </c>
      <c r="S431" s="4">
        <v>0</v>
      </c>
      <c r="T431" s="4">
        <v>0</v>
      </c>
      <c r="U431" s="4">
        <v>0</v>
      </c>
      <c r="V431" s="4">
        <v>0</v>
      </c>
      <c r="W431" s="4">
        <v>0</v>
      </c>
      <c r="X43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31" s="4">
        <f>Tabel1[[#This Row],[Totale openbare capaciteit]]+Tabel1[[#This Row],[Totale doelgroep capaciteit]]+Tabel1[[#This Row],[Cap - Informeel]]</f>
        <v>0</v>
      </c>
      <c r="Z431" s="30"/>
      <c r="AA431" s="30"/>
      <c r="AB431" s="30"/>
      <c r="AC431" s="30"/>
      <c r="AD431" s="30"/>
      <c r="AE431" s="30"/>
      <c r="AF431" s="30"/>
      <c r="AG431" s="30"/>
      <c r="AH431" s="4">
        <f>SUM(Tabel1[[#This Row],[Bez - Gehandicapten algemeen]:[Bez - Overig gereserveerd]])</f>
        <v>0</v>
      </c>
      <c r="AI431" s="29"/>
      <c r="AJ431" s="35"/>
      <c r="AK431" s="35"/>
      <c r="AL431" s="31"/>
      <c r="AM431" s="22">
        <f>SUM(Tabel1[[#This Row],[Bez - fout, canadees]:[Bez - fout, anders]])</f>
        <v>0</v>
      </c>
      <c r="AN431" s="30"/>
      <c r="AO431" s="30"/>
      <c r="AP431" s="30"/>
      <c r="AQ431" s="30"/>
      <c r="AR431" s="22">
        <f>SUM(Tabel1[[#This Row],[Bez - Obstakel, openbaar]:[Bez - Obstakel, doelgroep]])</f>
        <v>0</v>
      </c>
      <c r="AS431" s="28"/>
      <c r="AT431" s="28"/>
      <c r="AU431" s="1"/>
      <c r="AV431" s="13">
        <f>SUM(Tabel1[[#This Row],[Bez - doelgroep totaal]]+Tabel1[[#This Row],[Bez - Openbaar]]+Tabel1[[#This Row],[Bez - Foutparkeerders]]+Tabel1[[#This Row],[Bez - Obstakels]]+Tabel1[[#This Row],[Bez - Informeel]])</f>
        <v>0</v>
      </c>
      <c r="AW43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31"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31"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431"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431"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431"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431" s="4"/>
      <c r="BN431"/>
      <c r="BQ431" s="4"/>
      <c r="BR431" s="11"/>
      <c r="BS431" s="1"/>
      <c r="BU431"/>
      <c r="CF431" s="4"/>
    </row>
    <row r="432" spans="1:84" x14ac:dyDescent="0.25">
      <c r="A432" s="1" t="s">
        <v>282</v>
      </c>
      <c r="B432" s="1" t="s">
        <v>305</v>
      </c>
      <c r="C432" s="1" t="s">
        <v>420</v>
      </c>
      <c r="D432" s="1" t="s">
        <v>355</v>
      </c>
      <c r="E432" s="40">
        <v>45521</v>
      </c>
      <c r="F432" s="37" t="s">
        <v>303</v>
      </c>
      <c r="G432" s="4">
        <v>0</v>
      </c>
      <c r="H432" s="4">
        <v>0</v>
      </c>
      <c r="I432" s="4">
        <v>0</v>
      </c>
      <c r="J432" s="4">
        <v>0</v>
      </c>
      <c r="K432" s="4">
        <v>0</v>
      </c>
      <c r="L432" s="4">
        <v>0</v>
      </c>
      <c r="M432" s="4">
        <v>0</v>
      </c>
      <c r="N432" s="4">
        <v>0</v>
      </c>
      <c r="O432" s="4">
        <v>0</v>
      </c>
      <c r="P432" s="4">
        <v>0</v>
      </c>
      <c r="Q432" s="4">
        <v>0</v>
      </c>
      <c r="R432" s="4">
        <v>0</v>
      </c>
      <c r="S432" s="4">
        <v>0</v>
      </c>
      <c r="T432" s="4">
        <v>0</v>
      </c>
      <c r="U432" s="4">
        <v>0</v>
      </c>
      <c r="V432" s="4">
        <v>0</v>
      </c>
      <c r="W432" s="4">
        <v>0</v>
      </c>
      <c r="X43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32" s="4">
        <f>Tabel1[[#This Row],[Totale openbare capaciteit]]+Tabel1[[#This Row],[Totale doelgroep capaciteit]]+Tabel1[[#This Row],[Cap - Informeel]]</f>
        <v>0</v>
      </c>
      <c r="Z432" s="30"/>
      <c r="AA432" s="30"/>
      <c r="AB432" s="30"/>
      <c r="AC432" s="30"/>
      <c r="AD432" s="30"/>
      <c r="AE432" s="30"/>
      <c r="AF432" s="30"/>
      <c r="AG432" s="30"/>
      <c r="AH432" s="4">
        <f>SUM(Tabel1[[#This Row],[Bez - Gehandicapten algemeen]:[Bez - Overig gereserveerd]])</f>
        <v>0</v>
      </c>
      <c r="AI432" s="29"/>
      <c r="AJ432" s="35"/>
      <c r="AK432" s="35"/>
      <c r="AL432" s="31"/>
      <c r="AM432" s="22">
        <f>SUM(Tabel1[[#This Row],[Bez - fout, canadees]:[Bez - fout, anders]])</f>
        <v>0</v>
      </c>
      <c r="AN432" s="30"/>
      <c r="AO432" s="30"/>
      <c r="AP432" s="30"/>
      <c r="AQ432" s="30"/>
      <c r="AR432" s="22">
        <f>SUM(Tabel1[[#This Row],[Bez - Obstakel, openbaar]:[Bez - Obstakel, doelgroep]])</f>
        <v>0</v>
      </c>
      <c r="AS432" s="28"/>
      <c r="AT432" s="28"/>
      <c r="AU432" s="1"/>
      <c r="AV432" s="13">
        <f>SUM(Tabel1[[#This Row],[Bez - doelgroep totaal]]+Tabel1[[#This Row],[Bez - Openbaar]]+Tabel1[[#This Row],[Bez - Foutparkeerders]]+Tabel1[[#This Row],[Bez - Obstakels]]+Tabel1[[#This Row],[Bez - Informeel]])</f>
        <v>0</v>
      </c>
      <c r="AW43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3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32"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432"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432"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432"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432" s="4"/>
      <c r="BN432"/>
      <c r="BQ432" s="4"/>
      <c r="BR432" s="11"/>
      <c r="BS432" s="1"/>
      <c r="BU432"/>
      <c r="CF432" s="4"/>
    </row>
    <row r="433" spans="1:84" x14ac:dyDescent="0.25">
      <c r="A433" s="1" t="s">
        <v>283</v>
      </c>
      <c r="B433" s="1" t="s">
        <v>305</v>
      </c>
      <c r="C433" s="1" t="s">
        <v>420</v>
      </c>
      <c r="D433" s="1" t="s">
        <v>378</v>
      </c>
      <c r="E433" s="40">
        <v>45518</v>
      </c>
      <c r="F433" s="37" t="s">
        <v>302</v>
      </c>
      <c r="G433" s="4">
        <v>20</v>
      </c>
      <c r="H433" s="4">
        <v>0</v>
      </c>
      <c r="I433" s="4">
        <v>0</v>
      </c>
      <c r="J433" s="4">
        <v>0</v>
      </c>
      <c r="K433" s="4">
        <v>0</v>
      </c>
      <c r="L433" s="4">
        <v>0</v>
      </c>
      <c r="M433" s="4">
        <v>0</v>
      </c>
      <c r="N433" s="4">
        <v>0</v>
      </c>
      <c r="O433" s="4">
        <v>0</v>
      </c>
      <c r="P433" s="4">
        <v>0</v>
      </c>
      <c r="Q433" s="4">
        <v>0</v>
      </c>
      <c r="R433" s="4">
        <v>0</v>
      </c>
      <c r="S433" s="4">
        <v>0</v>
      </c>
      <c r="T433" s="4">
        <v>0</v>
      </c>
      <c r="U433" s="4">
        <v>0</v>
      </c>
      <c r="V433" s="4">
        <v>0</v>
      </c>
      <c r="W433" s="4">
        <v>0</v>
      </c>
      <c r="X43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33" s="4">
        <f>Tabel1[[#This Row],[Totale openbare capaciteit]]+Tabel1[[#This Row],[Totale doelgroep capaciteit]]+Tabel1[[#This Row],[Cap - Informeel]]</f>
        <v>20</v>
      </c>
      <c r="Z433" s="29">
        <v>11</v>
      </c>
      <c r="AA433" s="30"/>
      <c r="AB433" s="30"/>
      <c r="AC433" s="30"/>
      <c r="AD433" s="30"/>
      <c r="AE433" s="30"/>
      <c r="AF433" s="30"/>
      <c r="AG433" s="30"/>
      <c r="AH433" s="4">
        <f>SUM(Tabel1[[#This Row],[Bez - Gehandicapten algemeen]:[Bez - Overig gereserveerd]])</f>
        <v>0</v>
      </c>
      <c r="AI433" s="30"/>
      <c r="AJ433" s="35"/>
      <c r="AK433" s="35"/>
      <c r="AL433" s="31"/>
      <c r="AM433" s="22">
        <f>SUM(Tabel1[[#This Row],[Bez - fout, canadees]:[Bez - fout, anders]])</f>
        <v>0</v>
      </c>
      <c r="AN433" s="30"/>
      <c r="AO433" s="30"/>
      <c r="AP433" s="30"/>
      <c r="AQ433" s="30"/>
      <c r="AR433" s="22">
        <f>SUM(Tabel1[[#This Row],[Bez - Obstakel, openbaar]:[Bez - Obstakel, doelgroep]])</f>
        <v>0</v>
      </c>
      <c r="AS433" s="28"/>
      <c r="AT433" s="28"/>
      <c r="AU433" s="1"/>
      <c r="AV433" s="13">
        <f>SUM(Tabel1[[#This Row],[Bez - doelgroep totaal]]+Tabel1[[#This Row],[Bez - Openbaar]]+Tabel1[[#This Row],[Bez - Foutparkeerders]]+Tabel1[[#This Row],[Bez - Obstakels]]+Tabel1[[#This Row],[Bez - Informeel]])</f>
        <v>11</v>
      </c>
      <c r="AW43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3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3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0.55000000000000004</v>
      </c>
      <c r="AZ43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0.55000000000000004</v>
      </c>
      <c r="BA43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0.55000000000000004</v>
      </c>
      <c r="BB433" s="23">
        <f>IF(OR(Tabel1[[#This Row],[Situatie tijdens meetmoment]]="wegwerkzaamheden",Tabel1[[#This Row],[Situatie tijdens meetmoment]]="niet bereikbaar")," ",IFERROR(Tabel1[[#This Row],[Totale bezetting]]/Tabel1[[#This Row],[Totale capaciteit]],IF( AND(Tabel1[[#This Row],[Totale bezetting]]&gt;0,Tabel1[[#This Row],[Totale capaciteit]]=0),"  ","   ")))</f>
        <v>0.55000000000000004</v>
      </c>
      <c r="BC433" s="4"/>
      <c r="BN433"/>
      <c r="BQ433" s="4"/>
      <c r="BR433" s="11"/>
      <c r="BS433" s="1"/>
      <c r="BU433"/>
      <c r="CF433" s="4"/>
    </row>
    <row r="434" spans="1:84" x14ac:dyDescent="0.25">
      <c r="A434" s="1" t="s">
        <v>283</v>
      </c>
      <c r="B434" s="1" t="s">
        <v>305</v>
      </c>
      <c r="C434" s="1" t="s">
        <v>420</v>
      </c>
      <c r="D434" s="1" t="s">
        <v>378</v>
      </c>
      <c r="E434" s="40">
        <v>45521</v>
      </c>
      <c r="F434" s="37" t="s">
        <v>303</v>
      </c>
      <c r="G434" s="4">
        <v>20</v>
      </c>
      <c r="H434" s="4">
        <v>0</v>
      </c>
      <c r="I434" s="4">
        <v>0</v>
      </c>
      <c r="J434" s="4">
        <v>0</v>
      </c>
      <c r="K434" s="4">
        <v>0</v>
      </c>
      <c r="L434" s="4">
        <v>0</v>
      </c>
      <c r="M434" s="4">
        <v>0</v>
      </c>
      <c r="N434" s="4">
        <v>0</v>
      </c>
      <c r="O434" s="4">
        <v>0</v>
      </c>
      <c r="P434" s="4">
        <v>0</v>
      </c>
      <c r="Q434" s="4">
        <v>0</v>
      </c>
      <c r="R434" s="4">
        <v>0</v>
      </c>
      <c r="S434" s="4">
        <v>0</v>
      </c>
      <c r="T434" s="4">
        <v>0</v>
      </c>
      <c r="U434" s="4">
        <v>0</v>
      </c>
      <c r="V434" s="4">
        <v>0</v>
      </c>
      <c r="W434" s="4">
        <v>0</v>
      </c>
      <c r="X43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34" s="4">
        <f>Tabel1[[#This Row],[Totale openbare capaciteit]]+Tabel1[[#This Row],[Totale doelgroep capaciteit]]+Tabel1[[#This Row],[Cap - Informeel]]</f>
        <v>20</v>
      </c>
      <c r="Z434" s="30">
        <v>9</v>
      </c>
      <c r="AA434" s="30"/>
      <c r="AB434" s="30"/>
      <c r="AC434" s="30"/>
      <c r="AD434" s="30"/>
      <c r="AE434" s="30"/>
      <c r="AF434" s="30"/>
      <c r="AG434" s="30"/>
      <c r="AH434" s="4">
        <f>SUM(Tabel1[[#This Row],[Bez - Gehandicapten algemeen]:[Bez - Overig gereserveerd]])</f>
        <v>0</v>
      </c>
      <c r="AI434" s="29"/>
      <c r="AJ434" s="35"/>
      <c r="AK434" s="35"/>
      <c r="AL434" s="31"/>
      <c r="AM434" s="22">
        <f>SUM(Tabel1[[#This Row],[Bez - fout, canadees]:[Bez - fout, anders]])</f>
        <v>0</v>
      </c>
      <c r="AN434" s="30"/>
      <c r="AO434" s="30"/>
      <c r="AP434" s="30"/>
      <c r="AQ434" s="30"/>
      <c r="AR434" s="22">
        <f>SUM(Tabel1[[#This Row],[Bez - Obstakel, openbaar]:[Bez - Obstakel, doelgroep]])</f>
        <v>0</v>
      </c>
      <c r="AS434" s="28"/>
      <c r="AT434" s="28"/>
      <c r="AU434" s="1"/>
      <c r="AV434" s="13">
        <f>SUM(Tabel1[[#This Row],[Bez - doelgroep totaal]]+Tabel1[[#This Row],[Bez - Openbaar]]+Tabel1[[#This Row],[Bez - Foutparkeerders]]+Tabel1[[#This Row],[Bez - Obstakels]]+Tabel1[[#This Row],[Bez - Informeel]])</f>
        <v>9</v>
      </c>
      <c r="AW43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3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3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0.45</v>
      </c>
      <c r="AZ43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0.45</v>
      </c>
      <c r="BA43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0.45</v>
      </c>
      <c r="BB434" s="23">
        <f>IF(OR(Tabel1[[#This Row],[Situatie tijdens meetmoment]]="wegwerkzaamheden",Tabel1[[#This Row],[Situatie tijdens meetmoment]]="niet bereikbaar")," ",IFERROR(Tabel1[[#This Row],[Totale bezetting]]/Tabel1[[#This Row],[Totale capaciteit]],IF( AND(Tabel1[[#This Row],[Totale bezetting]]&gt;0,Tabel1[[#This Row],[Totale capaciteit]]=0),"  ","   ")))</f>
        <v>0.45</v>
      </c>
      <c r="BC434" s="4"/>
      <c r="BN434"/>
      <c r="BQ434" s="4"/>
      <c r="BR434" s="11"/>
      <c r="BS434" s="1"/>
      <c r="BU434"/>
      <c r="CF434" s="4"/>
    </row>
    <row r="435" spans="1:84" x14ac:dyDescent="0.25">
      <c r="A435" s="1" t="s">
        <v>284</v>
      </c>
      <c r="B435" s="1" t="s">
        <v>305</v>
      </c>
      <c r="C435" s="1" t="s">
        <v>420</v>
      </c>
      <c r="D435" s="1" t="s">
        <v>381</v>
      </c>
      <c r="E435" s="40">
        <v>45518</v>
      </c>
      <c r="F435" s="37" t="s">
        <v>302</v>
      </c>
      <c r="G435" s="4">
        <v>15</v>
      </c>
      <c r="H435" s="4">
        <v>0</v>
      </c>
      <c r="I435" s="4">
        <v>0</v>
      </c>
      <c r="J435" s="4">
        <v>0</v>
      </c>
      <c r="K435" s="4">
        <v>0</v>
      </c>
      <c r="L435" s="4">
        <v>0</v>
      </c>
      <c r="M435" s="4">
        <v>0</v>
      </c>
      <c r="N435" s="4">
        <v>0</v>
      </c>
      <c r="O435" s="4">
        <v>0</v>
      </c>
      <c r="P435" s="4">
        <v>0</v>
      </c>
      <c r="Q435" s="4">
        <v>0</v>
      </c>
      <c r="R435" s="4">
        <v>0</v>
      </c>
      <c r="S435" s="4">
        <v>0</v>
      </c>
      <c r="T435" s="4">
        <v>0</v>
      </c>
      <c r="U435" s="4">
        <v>0</v>
      </c>
      <c r="V435" s="4">
        <v>0</v>
      </c>
      <c r="W435" s="4">
        <v>0</v>
      </c>
      <c r="X43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35" s="4">
        <f>Tabel1[[#This Row],[Totale openbare capaciteit]]+Tabel1[[#This Row],[Totale doelgroep capaciteit]]+Tabel1[[#This Row],[Cap - Informeel]]</f>
        <v>15</v>
      </c>
      <c r="Z435" s="29">
        <v>8</v>
      </c>
      <c r="AA435" s="30"/>
      <c r="AB435" s="30"/>
      <c r="AC435" s="30"/>
      <c r="AD435" s="30"/>
      <c r="AE435" s="30"/>
      <c r="AF435" s="30"/>
      <c r="AG435" s="30"/>
      <c r="AH435" s="4">
        <f>SUM(Tabel1[[#This Row],[Bez - Gehandicapten algemeen]:[Bez - Overig gereserveerd]])</f>
        <v>0</v>
      </c>
      <c r="AI435" s="30"/>
      <c r="AJ435" s="35"/>
      <c r="AK435" s="35"/>
      <c r="AL435" s="31"/>
      <c r="AM435" s="22">
        <f>SUM(Tabel1[[#This Row],[Bez - fout, canadees]:[Bez - fout, anders]])</f>
        <v>0</v>
      </c>
      <c r="AN435" s="30"/>
      <c r="AO435" s="30"/>
      <c r="AP435" s="30"/>
      <c r="AQ435" s="30"/>
      <c r="AR435" s="22">
        <f>SUM(Tabel1[[#This Row],[Bez - Obstakel, openbaar]:[Bez - Obstakel, doelgroep]])</f>
        <v>0</v>
      </c>
      <c r="AS435" s="28"/>
      <c r="AT435" s="28"/>
      <c r="AU435" s="1"/>
      <c r="AV435" s="13">
        <f>SUM(Tabel1[[#This Row],[Bez - doelgroep totaal]]+Tabel1[[#This Row],[Bez - Openbaar]]+Tabel1[[#This Row],[Bez - Foutparkeerders]]+Tabel1[[#This Row],[Bez - Obstakels]]+Tabel1[[#This Row],[Bez - Informeel]])</f>
        <v>8</v>
      </c>
      <c r="AW43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3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3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0.53333333333333333</v>
      </c>
      <c r="AZ43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0.53333333333333333</v>
      </c>
      <c r="BA43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0.53333333333333333</v>
      </c>
      <c r="BB435" s="23">
        <f>IF(OR(Tabel1[[#This Row],[Situatie tijdens meetmoment]]="wegwerkzaamheden",Tabel1[[#This Row],[Situatie tijdens meetmoment]]="niet bereikbaar")," ",IFERROR(Tabel1[[#This Row],[Totale bezetting]]/Tabel1[[#This Row],[Totale capaciteit]],IF( AND(Tabel1[[#This Row],[Totale bezetting]]&gt;0,Tabel1[[#This Row],[Totale capaciteit]]=0),"  ","   ")))</f>
        <v>0.53333333333333333</v>
      </c>
      <c r="BC435" s="4"/>
      <c r="BN435"/>
      <c r="BQ435" s="4"/>
      <c r="BR435" s="11"/>
      <c r="BS435" s="1"/>
      <c r="BU435"/>
      <c r="CF435" s="4"/>
    </row>
    <row r="436" spans="1:84" x14ac:dyDescent="0.25">
      <c r="A436" s="1" t="s">
        <v>284</v>
      </c>
      <c r="B436" s="1" t="s">
        <v>305</v>
      </c>
      <c r="C436" s="1" t="s">
        <v>420</v>
      </c>
      <c r="D436" s="1" t="s">
        <v>381</v>
      </c>
      <c r="E436" s="40">
        <v>45521</v>
      </c>
      <c r="F436" s="37" t="s">
        <v>303</v>
      </c>
      <c r="G436" s="4">
        <v>15</v>
      </c>
      <c r="H436" s="4">
        <v>0</v>
      </c>
      <c r="I436" s="4">
        <v>0</v>
      </c>
      <c r="J436" s="4">
        <v>0</v>
      </c>
      <c r="K436" s="4">
        <v>0</v>
      </c>
      <c r="L436" s="4">
        <v>0</v>
      </c>
      <c r="M436" s="4">
        <v>0</v>
      </c>
      <c r="N436" s="4">
        <v>0</v>
      </c>
      <c r="O436" s="4">
        <v>0</v>
      </c>
      <c r="P436" s="4">
        <v>0</v>
      </c>
      <c r="Q436" s="4">
        <v>0</v>
      </c>
      <c r="R436" s="4">
        <v>0</v>
      </c>
      <c r="S436" s="4">
        <v>0</v>
      </c>
      <c r="T436" s="4">
        <v>0</v>
      </c>
      <c r="U436" s="4">
        <v>0</v>
      </c>
      <c r="V436" s="4">
        <v>0</v>
      </c>
      <c r="W436" s="4">
        <v>0</v>
      </c>
      <c r="X43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36" s="4">
        <f>Tabel1[[#This Row],[Totale openbare capaciteit]]+Tabel1[[#This Row],[Totale doelgroep capaciteit]]+Tabel1[[#This Row],[Cap - Informeel]]</f>
        <v>15</v>
      </c>
      <c r="Z436" s="29">
        <v>4</v>
      </c>
      <c r="AA436" s="30"/>
      <c r="AB436" s="30"/>
      <c r="AC436" s="30"/>
      <c r="AD436" s="30"/>
      <c r="AE436" s="30"/>
      <c r="AF436" s="30"/>
      <c r="AG436" s="30"/>
      <c r="AH436" s="4">
        <f>SUM(Tabel1[[#This Row],[Bez - Gehandicapten algemeen]:[Bez - Overig gereserveerd]])</f>
        <v>0</v>
      </c>
      <c r="AI436" s="30"/>
      <c r="AJ436" s="35"/>
      <c r="AK436" s="35"/>
      <c r="AL436" s="31"/>
      <c r="AM436" s="22">
        <f>SUM(Tabel1[[#This Row],[Bez - fout, canadees]:[Bez - fout, anders]])</f>
        <v>0</v>
      </c>
      <c r="AN436" s="30"/>
      <c r="AO436" s="30"/>
      <c r="AP436" s="30"/>
      <c r="AQ436" s="30"/>
      <c r="AR436" s="22">
        <f>SUM(Tabel1[[#This Row],[Bez - Obstakel, openbaar]:[Bez - Obstakel, doelgroep]])</f>
        <v>0</v>
      </c>
      <c r="AS436" s="28"/>
      <c r="AT436" s="28"/>
      <c r="AU436" s="1"/>
      <c r="AV436" s="13">
        <f>SUM(Tabel1[[#This Row],[Bez - doelgroep totaal]]+Tabel1[[#This Row],[Bez - Openbaar]]+Tabel1[[#This Row],[Bez - Foutparkeerders]]+Tabel1[[#This Row],[Bez - Obstakels]]+Tabel1[[#This Row],[Bez - Informeel]])</f>
        <v>4</v>
      </c>
      <c r="AW43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3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3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0.26666666666666666</v>
      </c>
      <c r="AZ43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0.26666666666666666</v>
      </c>
      <c r="BA43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0.26666666666666666</v>
      </c>
      <c r="BB436" s="23">
        <f>IF(OR(Tabel1[[#This Row],[Situatie tijdens meetmoment]]="wegwerkzaamheden",Tabel1[[#This Row],[Situatie tijdens meetmoment]]="niet bereikbaar")," ",IFERROR(Tabel1[[#This Row],[Totale bezetting]]/Tabel1[[#This Row],[Totale capaciteit]],IF( AND(Tabel1[[#This Row],[Totale bezetting]]&gt;0,Tabel1[[#This Row],[Totale capaciteit]]=0),"  ","   ")))</f>
        <v>0.26666666666666666</v>
      </c>
      <c r="BC436" s="4"/>
      <c r="BN436"/>
      <c r="BQ436" s="4"/>
      <c r="BR436" s="11"/>
      <c r="BS436" s="1"/>
      <c r="BU436"/>
      <c r="CF436" s="4"/>
    </row>
    <row r="437" spans="1:84" x14ac:dyDescent="0.25">
      <c r="A437" s="1" t="s">
        <v>285</v>
      </c>
      <c r="B437" s="1" t="s">
        <v>305</v>
      </c>
      <c r="C437" s="1" t="s">
        <v>420</v>
      </c>
      <c r="D437" s="1" t="s">
        <v>382</v>
      </c>
      <c r="E437" s="40">
        <v>45518</v>
      </c>
      <c r="F437" s="37" t="s">
        <v>302</v>
      </c>
      <c r="G437" s="4">
        <v>0</v>
      </c>
      <c r="H437" s="4">
        <v>0</v>
      </c>
      <c r="I437" s="4">
        <v>0</v>
      </c>
      <c r="J437" s="4">
        <v>0</v>
      </c>
      <c r="K437" s="4">
        <v>0</v>
      </c>
      <c r="L437" s="4">
        <v>0</v>
      </c>
      <c r="M437" s="4">
        <v>0</v>
      </c>
      <c r="N437" s="4">
        <v>0</v>
      </c>
      <c r="O437" s="4">
        <v>0</v>
      </c>
      <c r="P437" s="4">
        <v>0</v>
      </c>
      <c r="Q437" s="4">
        <v>0</v>
      </c>
      <c r="R437" s="4">
        <v>0</v>
      </c>
      <c r="S437" s="4">
        <v>0</v>
      </c>
      <c r="T437" s="4">
        <v>0</v>
      </c>
      <c r="U437" s="4">
        <v>0</v>
      </c>
      <c r="V437" s="4">
        <v>0</v>
      </c>
      <c r="W437" s="4">
        <v>0</v>
      </c>
      <c r="X43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37" s="4">
        <f>Tabel1[[#This Row],[Totale openbare capaciteit]]+Tabel1[[#This Row],[Totale doelgroep capaciteit]]+Tabel1[[#This Row],[Cap - Informeel]]</f>
        <v>0</v>
      </c>
      <c r="Z437" s="30"/>
      <c r="AA437" s="30"/>
      <c r="AB437" s="30"/>
      <c r="AC437" s="30"/>
      <c r="AD437" s="30"/>
      <c r="AE437" s="30"/>
      <c r="AF437" s="30"/>
      <c r="AG437" s="30"/>
      <c r="AH437" s="4">
        <f>SUM(Tabel1[[#This Row],[Bez - Gehandicapten algemeen]:[Bez - Overig gereserveerd]])</f>
        <v>0</v>
      </c>
      <c r="AI437" s="29"/>
      <c r="AJ437" s="35"/>
      <c r="AK437" s="35"/>
      <c r="AL437" s="31"/>
      <c r="AM437" s="22">
        <f>SUM(Tabel1[[#This Row],[Bez - fout, canadees]:[Bez - fout, anders]])</f>
        <v>0</v>
      </c>
      <c r="AN437" s="30"/>
      <c r="AO437" s="30"/>
      <c r="AP437" s="30"/>
      <c r="AQ437" s="30"/>
      <c r="AR437" s="22">
        <f>SUM(Tabel1[[#This Row],[Bez - Obstakel, openbaar]:[Bez - Obstakel, doelgroep]])</f>
        <v>0</v>
      </c>
      <c r="AS437" s="28"/>
      <c r="AT437" s="28"/>
      <c r="AU437" s="1"/>
      <c r="AV437" s="13">
        <f>SUM(Tabel1[[#This Row],[Bez - doelgroep totaal]]+Tabel1[[#This Row],[Bez - Openbaar]]+Tabel1[[#This Row],[Bez - Foutparkeerders]]+Tabel1[[#This Row],[Bez - Obstakels]]+Tabel1[[#This Row],[Bez - Informeel]])</f>
        <v>0</v>
      </c>
      <c r="AW43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37"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37"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437"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437"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437"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437" s="4"/>
      <c r="BN437"/>
      <c r="BQ437" s="4"/>
      <c r="BR437" s="11"/>
      <c r="BS437" s="1"/>
      <c r="BU437"/>
      <c r="CF437" s="4"/>
    </row>
    <row r="438" spans="1:84" x14ac:dyDescent="0.25">
      <c r="A438" s="1" t="s">
        <v>285</v>
      </c>
      <c r="B438" s="1" t="s">
        <v>305</v>
      </c>
      <c r="C438" s="1" t="s">
        <v>420</v>
      </c>
      <c r="D438" s="1" t="s">
        <v>382</v>
      </c>
      <c r="E438" s="40">
        <v>45521</v>
      </c>
      <c r="F438" s="37" t="s">
        <v>303</v>
      </c>
      <c r="G438" s="4">
        <v>0</v>
      </c>
      <c r="H438" s="4">
        <v>0</v>
      </c>
      <c r="I438" s="4">
        <v>0</v>
      </c>
      <c r="J438" s="4">
        <v>0</v>
      </c>
      <c r="K438" s="4">
        <v>0</v>
      </c>
      <c r="L438" s="4">
        <v>0</v>
      </c>
      <c r="M438" s="4">
        <v>0</v>
      </c>
      <c r="N438" s="4">
        <v>0</v>
      </c>
      <c r="O438" s="4">
        <v>0</v>
      </c>
      <c r="P438" s="4">
        <v>0</v>
      </c>
      <c r="Q438" s="4">
        <v>0</v>
      </c>
      <c r="R438" s="4">
        <v>0</v>
      </c>
      <c r="S438" s="4">
        <v>0</v>
      </c>
      <c r="T438" s="4">
        <v>0</v>
      </c>
      <c r="U438" s="4">
        <v>0</v>
      </c>
      <c r="V438" s="4">
        <v>0</v>
      </c>
      <c r="W438" s="4">
        <v>0</v>
      </c>
      <c r="X43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38" s="4">
        <f>Tabel1[[#This Row],[Totale openbare capaciteit]]+Tabel1[[#This Row],[Totale doelgroep capaciteit]]+Tabel1[[#This Row],[Cap - Informeel]]</f>
        <v>0</v>
      </c>
      <c r="Z438" s="30"/>
      <c r="AA438" s="30"/>
      <c r="AB438" s="30"/>
      <c r="AC438" s="30"/>
      <c r="AD438" s="30"/>
      <c r="AE438" s="30"/>
      <c r="AF438" s="30"/>
      <c r="AG438" s="30"/>
      <c r="AH438" s="4">
        <f>SUM(Tabel1[[#This Row],[Bez - Gehandicapten algemeen]:[Bez - Overig gereserveerd]])</f>
        <v>0</v>
      </c>
      <c r="AI438" s="29"/>
      <c r="AJ438" s="35"/>
      <c r="AK438" s="35"/>
      <c r="AL438" s="31"/>
      <c r="AM438" s="22">
        <f>SUM(Tabel1[[#This Row],[Bez - fout, canadees]:[Bez - fout, anders]])</f>
        <v>0</v>
      </c>
      <c r="AN438" s="30"/>
      <c r="AO438" s="30"/>
      <c r="AP438" s="30"/>
      <c r="AQ438" s="30"/>
      <c r="AR438" s="22">
        <f>SUM(Tabel1[[#This Row],[Bez - Obstakel, openbaar]:[Bez - Obstakel, doelgroep]])</f>
        <v>0</v>
      </c>
      <c r="AS438" s="28"/>
      <c r="AT438" s="28"/>
      <c r="AU438" s="1"/>
      <c r="AV438" s="13">
        <f>SUM(Tabel1[[#This Row],[Bez - doelgroep totaal]]+Tabel1[[#This Row],[Bez - Openbaar]]+Tabel1[[#This Row],[Bez - Foutparkeerders]]+Tabel1[[#This Row],[Bez - Obstakels]]+Tabel1[[#This Row],[Bez - Informeel]])</f>
        <v>0</v>
      </c>
      <c r="AW43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38"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38"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438"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438"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438"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438" s="4"/>
      <c r="BN438"/>
      <c r="BQ438" s="4"/>
      <c r="BR438" s="11"/>
      <c r="BS438" s="1"/>
      <c r="BU438"/>
      <c r="CF438" s="4"/>
    </row>
    <row r="439" spans="1:84" x14ac:dyDescent="0.25">
      <c r="A439" s="1" t="s">
        <v>286</v>
      </c>
      <c r="B439" s="1" t="s">
        <v>305</v>
      </c>
      <c r="C439" s="1" t="s">
        <v>420</v>
      </c>
      <c r="D439" s="1" t="s">
        <v>382</v>
      </c>
      <c r="E439" s="40">
        <v>45518</v>
      </c>
      <c r="F439" s="37" t="s">
        <v>302</v>
      </c>
      <c r="G439" s="4">
        <v>0</v>
      </c>
      <c r="H439" s="4">
        <v>0</v>
      </c>
      <c r="I439" s="4">
        <v>0</v>
      </c>
      <c r="J439" s="4">
        <v>0</v>
      </c>
      <c r="K439" s="4">
        <v>0</v>
      </c>
      <c r="L439" s="4">
        <v>0</v>
      </c>
      <c r="M439" s="4">
        <v>0</v>
      </c>
      <c r="N439" s="4">
        <v>0</v>
      </c>
      <c r="O439" s="4">
        <v>0</v>
      </c>
      <c r="P439" s="4">
        <v>0</v>
      </c>
      <c r="Q439" s="4">
        <v>0</v>
      </c>
      <c r="R439" s="4">
        <v>0</v>
      </c>
      <c r="S439" s="4">
        <v>0</v>
      </c>
      <c r="T439" s="4">
        <v>0</v>
      </c>
      <c r="U439" s="4">
        <v>0</v>
      </c>
      <c r="V439" s="4">
        <v>0</v>
      </c>
      <c r="W439" s="4">
        <v>0</v>
      </c>
      <c r="X43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39" s="4">
        <f>Tabel1[[#This Row],[Totale openbare capaciteit]]+Tabel1[[#This Row],[Totale doelgroep capaciteit]]+Tabel1[[#This Row],[Cap - Informeel]]</f>
        <v>0</v>
      </c>
      <c r="Z439" s="30"/>
      <c r="AA439" s="30"/>
      <c r="AB439" s="30"/>
      <c r="AC439" s="30"/>
      <c r="AD439" s="30"/>
      <c r="AE439" s="30"/>
      <c r="AF439" s="30"/>
      <c r="AG439" s="30"/>
      <c r="AH439" s="4">
        <f>SUM(Tabel1[[#This Row],[Bez - Gehandicapten algemeen]:[Bez - Overig gereserveerd]])</f>
        <v>0</v>
      </c>
      <c r="AI439" s="30"/>
      <c r="AJ439" s="35"/>
      <c r="AK439" s="35"/>
      <c r="AL439" s="31"/>
      <c r="AM439" s="22">
        <f>SUM(Tabel1[[#This Row],[Bez - fout, canadees]:[Bez - fout, anders]])</f>
        <v>0</v>
      </c>
      <c r="AN439" s="30"/>
      <c r="AO439" s="30"/>
      <c r="AP439" s="30"/>
      <c r="AQ439" s="30"/>
      <c r="AR439" s="22">
        <f>SUM(Tabel1[[#This Row],[Bez - Obstakel, openbaar]:[Bez - Obstakel, doelgroep]])</f>
        <v>0</v>
      </c>
      <c r="AS439" s="28"/>
      <c r="AT439" s="28"/>
      <c r="AU439" s="1"/>
      <c r="AV439" s="13">
        <f>SUM(Tabel1[[#This Row],[Bez - doelgroep totaal]]+Tabel1[[#This Row],[Bez - Openbaar]]+Tabel1[[#This Row],[Bez - Foutparkeerders]]+Tabel1[[#This Row],[Bez - Obstakels]]+Tabel1[[#This Row],[Bez - Informeel]])</f>
        <v>0</v>
      </c>
      <c r="AW43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39"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39"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439"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439"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439"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439" s="4"/>
      <c r="BN439"/>
      <c r="BQ439" s="4"/>
      <c r="BR439" s="11"/>
      <c r="BS439" s="1"/>
      <c r="BU439"/>
      <c r="CF439" s="4"/>
    </row>
    <row r="440" spans="1:84" x14ac:dyDescent="0.25">
      <c r="A440" s="1" t="s">
        <v>286</v>
      </c>
      <c r="B440" s="1" t="s">
        <v>305</v>
      </c>
      <c r="C440" s="1" t="s">
        <v>420</v>
      </c>
      <c r="D440" s="1" t="s">
        <v>382</v>
      </c>
      <c r="E440" s="40">
        <v>45521</v>
      </c>
      <c r="F440" s="37" t="s">
        <v>303</v>
      </c>
      <c r="G440" s="4">
        <v>0</v>
      </c>
      <c r="H440" s="4">
        <v>0</v>
      </c>
      <c r="I440" s="4">
        <v>0</v>
      </c>
      <c r="J440" s="4">
        <v>0</v>
      </c>
      <c r="K440" s="4">
        <v>0</v>
      </c>
      <c r="L440" s="4">
        <v>0</v>
      </c>
      <c r="M440" s="4">
        <v>0</v>
      </c>
      <c r="N440" s="4">
        <v>0</v>
      </c>
      <c r="O440" s="4">
        <v>0</v>
      </c>
      <c r="P440" s="4">
        <v>0</v>
      </c>
      <c r="Q440" s="4">
        <v>0</v>
      </c>
      <c r="R440" s="4">
        <v>0</v>
      </c>
      <c r="S440" s="4">
        <v>0</v>
      </c>
      <c r="T440" s="4">
        <v>0</v>
      </c>
      <c r="U440" s="4">
        <v>0</v>
      </c>
      <c r="V440" s="4">
        <v>0</v>
      </c>
      <c r="W440" s="4">
        <v>0</v>
      </c>
      <c r="X44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40" s="4">
        <f>Tabel1[[#This Row],[Totale openbare capaciteit]]+Tabel1[[#This Row],[Totale doelgroep capaciteit]]+Tabel1[[#This Row],[Cap - Informeel]]</f>
        <v>0</v>
      </c>
      <c r="Z440" s="30"/>
      <c r="AA440" s="30"/>
      <c r="AB440" s="30"/>
      <c r="AC440" s="30"/>
      <c r="AD440" s="30"/>
      <c r="AE440" s="30"/>
      <c r="AF440" s="30"/>
      <c r="AG440" s="30"/>
      <c r="AH440" s="4">
        <f>SUM(Tabel1[[#This Row],[Bez - Gehandicapten algemeen]:[Bez - Overig gereserveerd]])</f>
        <v>0</v>
      </c>
      <c r="AI440" s="30"/>
      <c r="AJ440" s="35"/>
      <c r="AK440" s="35"/>
      <c r="AL440" s="31"/>
      <c r="AM440" s="22">
        <f>SUM(Tabel1[[#This Row],[Bez - fout, canadees]:[Bez - fout, anders]])</f>
        <v>0</v>
      </c>
      <c r="AN440" s="30"/>
      <c r="AO440" s="30"/>
      <c r="AP440" s="30"/>
      <c r="AQ440" s="30"/>
      <c r="AR440" s="22">
        <f>SUM(Tabel1[[#This Row],[Bez - Obstakel, openbaar]:[Bez - Obstakel, doelgroep]])</f>
        <v>0</v>
      </c>
      <c r="AS440" s="28"/>
      <c r="AT440" s="28"/>
      <c r="AU440" s="1"/>
      <c r="AV440" s="13">
        <f>SUM(Tabel1[[#This Row],[Bez - doelgroep totaal]]+Tabel1[[#This Row],[Bez - Openbaar]]+Tabel1[[#This Row],[Bez - Foutparkeerders]]+Tabel1[[#This Row],[Bez - Obstakels]]+Tabel1[[#This Row],[Bez - Informeel]])</f>
        <v>0</v>
      </c>
      <c r="AW44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40"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40"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440"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440"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440"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440" s="4"/>
      <c r="BN440"/>
      <c r="BQ440" s="4"/>
      <c r="BR440" s="11"/>
      <c r="BS440" s="1"/>
      <c r="BU440"/>
      <c r="CF440" s="4"/>
    </row>
    <row r="441" spans="1:84" x14ac:dyDescent="0.25">
      <c r="A441" s="1" t="s">
        <v>287</v>
      </c>
      <c r="B441" s="1" t="s">
        <v>305</v>
      </c>
      <c r="C441" s="1" t="s">
        <v>420</v>
      </c>
      <c r="D441" s="1" t="s">
        <v>376</v>
      </c>
      <c r="E441" s="40">
        <v>45518</v>
      </c>
      <c r="F441" s="37" t="s">
        <v>302</v>
      </c>
      <c r="G441" s="4">
        <v>4</v>
      </c>
      <c r="H441" s="4">
        <v>0</v>
      </c>
      <c r="I441" s="4">
        <v>0</v>
      </c>
      <c r="J441" s="4">
        <v>0</v>
      </c>
      <c r="K441" s="4">
        <v>0</v>
      </c>
      <c r="L441" s="4">
        <v>0</v>
      </c>
      <c r="M441" s="4">
        <v>0</v>
      </c>
      <c r="N441" s="4">
        <v>0</v>
      </c>
      <c r="O441" s="4">
        <v>0</v>
      </c>
      <c r="P441" s="4">
        <v>0</v>
      </c>
      <c r="Q441" s="4">
        <v>0</v>
      </c>
      <c r="R441" s="4">
        <v>0</v>
      </c>
      <c r="S441" s="4">
        <v>0</v>
      </c>
      <c r="T441" s="4">
        <v>0</v>
      </c>
      <c r="U441" s="4">
        <v>0</v>
      </c>
      <c r="V441" s="4">
        <v>0</v>
      </c>
      <c r="W441" s="4">
        <v>0</v>
      </c>
      <c r="X44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41" s="4">
        <f>Tabel1[[#This Row],[Totale openbare capaciteit]]+Tabel1[[#This Row],[Totale doelgroep capaciteit]]+Tabel1[[#This Row],[Cap - Informeel]]</f>
        <v>4</v>
      </c>
      <c r="Z441" s="30"/>
      <c r="AA441" s="30"/>
      <c r="AB441" s="30"/>
      <c r="AC441" s="30"/>
      <c r="AD441" s="30"/>
      <c r="AE441" s="30"/>
      <c r="AF441" s="30"/>
      <c r="AG441" s="30"/>
      <c r="AH441" s="4">
        <f>SUM(Tabel1[[#This Row],[Bez - Gehandicapten algemeen]:[Bez - Overig gereserveerd]])</f>
        <v>0</v>
      </c>
      <c r="AI441" s="30"/>
      <c r="AJ441" s="35"/>
      <c r="AK441" s="35"/>
      <c r="AL441" s="31"/>
      <c r="AM441" s="22">
        <f>SUM(Tabel1[[#This Row],[Bez - fout, canadees]:[Bez - fout, anders]])</f>
        <v>0</v>
      </c>
      <c r="AN441" s="30"/>
      <c r="AO441" s="30"/>
      <c r="AP441" s="30"/>
      <c r="AQ441" s="30"/>
      <c r="AR441" s="22">
        <f>SUM(Tabel1[[#This Row],[Bez - Obstakel, openbaar]:[Bez - Obstakel, doelgroep]])</f>
        <v>0</v>
      </c>
      <c r="AS441" s="28"/>
      <c r="AT441" s="28"/>
      <c r="AU441" s="1"/>
      <c r="AV441" s="13">
        <f>SUM(Tabel1[[#This Row],[Bez - doelgroep totaal]]+Tabel1[[#This Row],[Bez - Openbaar]]+Tabel1[[#This Row],[Bez - Foutparkeerders]]+Tabel1[[#This Row],[Bez - Obstakels]]+Tabel1[[#This Row],[Bez - Informeel]])</f>
        <v>0</v>
      </c>
      <c r="AW44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41"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4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44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v>
      </c>
      <c r="BA44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441" s="23">
        <f>IF(OR(Tabel1[[#This Row],[Situatie tijdens meetmoment]]="wegwerkzaamheden",Tabel1[[#This Row],[Situatie tijdens meetmoment]]="niet bereikbaar")," ",IFERROR(Tabel1[[#This Row],[Totale bezetting]]/Tabel1[[#This Row],[Totale capaciteit]],IF( AND(Tabel1[[#This Row],[Totale bezetting]]&gt;0,Tabel1[[#This Row],[Totale capaciteit]]=0),"  ","   ")))</f>
        <v>0</v>
      </c>
      <c r="BC441" s="4"/>
      <c r="BN441"/>
      <c r="BQ441" s="4"/>
      <c r="BR441" s="11"/>
      <c r="BS441" s="1"/>
      <c r="BU441"/>
      <c r="CF441" s="4"/>
    </row>
    <row r="442" spans="1:84" x14ac:dyDescent="0.25">
      <c r="A442" s="1" t="s">
        <v>287</v>
      </c>
      <c r="B442" s="1" t="s">
        <v>305</v>
      </c>
      <c r="C442" s="1" t="s">
        <v>420</v>
      </c>
      <c r="D442" s="1" t="s">
        <v>376</v>
      </c>
      <c r="E442" s="40">
        <v>45521</v>
      </c>
      <c r="F442" s="37" t="s">
        <v>303</v>
      </c>
      <c r="G442" s="4">
        <v>4</v>
      </c>
      <c r="H442" s="4">
        <v>0</v>
      </c>
      <c r="I442" s="4">
        <v>0</v>
      </c>
      <c r="J442" s="4">
        <v>0</v>
      </c>
      <c r="K442" s="4">
        <v>0</v>
      </c>
      <c r="L442" s="4">
        <v>0</v>
      </c>
      <c r="M442" s="4">
        <v>0</v>
      </c>
      <c r="N442" s="4">
        <v>0</v>
      </c>
      <c r="O442" s="4">
        <v>0</v>
      </c>
      <c r="P442" s="4">
        <v>0</v>
      </c>
      <c r="Q442" s="4">
        <v>0</v>
      </c>
      <c r="R442" s="4">
        <v>0</v>
      </c>
      <c r="S442" s="4">
        <v>0</v>
      </c>
      <c r="T442" s="4">
        <v>0</v>
      </c>
      <c r="U442" s="4">
        <v>0</v>
      </c>
      <c r="V442" s="4">
        <v>0</v>
      </c>
      <c r="W442" s="4">
        <v>0</v>
      </c>
      <c r="X44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42" s="4">
        <f>Tabel1[[#This Row],[Totale openbare capaciteit]]+Tabel1[[#This Row],[Totale doelgroep capaciteit]]+Tabel1[[#This Row],[Cap - Informeel]]</f>
        <v>4</v>
      </c>
      <c r="Z442" s="30"/>
      <c r="AA442" s="30"/>
      <c r="AB442" s="30"/>
      <c r="AC442" s="30"/>
      <c r="AD442" s="30"/>
      <c r="AE442" s="30"/>
      <c r="AF442" s="30"/>
      <c r="AG442" s="30"/>
      <c r="AH442" s="4">
        <f>SUM(Tabel1[[#This Row],[Bez - Gehandicapten algemeen]:[Bez - Overig gereserveerd]])</f>
        <v>0</v>
      </c>
      <c r="AI442" s="30"/>
      <c r="AJ442" s="35"/>
      <c r="AK442" s="35"/>
      <c r="AL442" s="31"/>
      <c r="AM442" s="22">
        <f>SUM(Tabel1[[#This Row],[Bez - fout, canadees]:[Bez - fout, anders]])</f>
        <v>0</v>
      </c>
      <c r="AN442" s="30"/>
      <c r="AO442" s="30"/>
      <c r="AP442" s="30"/>
      <c r="AQ442" s="30"/>
      <c r="AR442" s="22">
        <f>SUM(Tabel1[[#This Row],[Bez - Obstakel, openbaar]:[Bez - Obstakel, doelgroep]])</f>
        <v>0</v>
      </c>
      <c r="AS442" s="28"/>
      <c r="AT442" s="28"/>
      <c r="AU442" s="1"/>
      <c r="AV442" s="13">
        <f>SUM(Tabel1[[#This Row],[Bez - doelgroep totaal]]+Tabel1[[#This Row],[Bez - Openbaar]]+Tabel1[[#This Row],[Bez - Foutparkeerders]]+Tabel1[[#This Row],[Bez - Obstakels]]+Tabel1[[#This Row],[Bez - Informeel]])</f>
        <v>0</v>
      </c>
      <c r="AW44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42"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4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v>
      </c>
      <c r="AZ44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v>
      </c>
      <c r="BA44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442" s="23">
        <f>IF(OR(Tabel1[[#This Row],[Situatie tijdens meetmoment]]="wegwerkzaamheden",Tabel1[[#This Row],[Situatie tijdens meetmoment]]="niet bereikbaar")," ",IFERROR(Tabel1[[#This Row],[Totale bezetting]]/Tabel1[[#This Row],[Totale capaciteit]],IF( AND(Tabel1[[#This Row],[Totale bezetting]]&gt;0,Tabel1[[#This Row],[Totale capaciteit]]=0),"  ","   ")))</f>
        <v>0</v>
      </c>
      <c r="BC442" s="4"/>
      <c r="BN442"/>
      <c r="BQ442" s="4"/>
      <c r="BR442" s="11"/>
      <c r="BS442" s="1"/>
      <c r="BU442"/>
      <c r="CF442" s="4"/>
    </row>
    <row r="443" spans="1:84" x14ac:dyDescent="0.25">
      <c r="A443" s="1" t="s">
        <v>288</v>
      </c>
      <c r="B443" s="1" t="s">
        <v>305</v>
      </c>
      <c r="C443" s="1" t="s">
        <v>420</v>
      </c>
      <c r="D443" s="1" t="s">
        <v>382</v>
      </c>
      <c r="E443" s="40">
        <v>45518</v>
      </c>
      <c r="F443" s="37" t="s">
        <v>302</v>
      </c>
      <c r="G443" s="4">
        <v>0</v>
      </c>
      <c r="H443" s="4">
        <v>0</v>
      </c>
      <c r="I443" s="4">
        <v>0</v>
      </c>
      <c r="J443" s="4">
        <v>0</v>
      </c>
      <c r="K443" s="4">
        <v>0</v>
      </c>
      <c r="L443" s="4">
        <v>0</v>
      </c>
      <c r="M443" s="4">
        <v>0</v>
      </c>
      <c r="N443" s="4">
        <v>0</v>
      </c>
      <c r="O443" s="4">
        <v>2</v>
      </c>
      <c r="P443" s="4">
        <v>0</v>
      </c>
      <c r="Q443" s="4">
        <v>0</v>
      </c>
      <c r="R443" s="4">
        <v>0</v>
      </c>
      <c r="S443" s="4">
        <v>0</v>
      </c>
      <c r="T443" s="4">
        <v>0</v>
      </c>
      <c r="U443" s="4">
        <v>0</v>
      </c>
      <c r="V443" s="4">
        <v>0</v>
      </c>
      <c r="W443" s="4">
        <v>0</v>
      </c>
      <c r="X44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43" s="4">
        <f>Tabel1[[#This Row],[Totale openbare capaciteit]]+Tabel1[[#This Row],[Totale doelgroep capaciteit]]+Tabel1[[#This Row],[Cap - Informeel]]</f>
        <v>2</v>
      </c>
      <c r="Z443" s="30"/>
      <c r="AA443" s="30"/>
      <c r="AB443" s="30"/>
      <c r="AC443" s="30"/>
      <c r="AD443" s="30"/>
      <c r="AE443" s="30"/>
      <c r="AF443" s="30"/>
      <c r="AG443" s="30"/>
      <c r="AH443" s="4">
        <f>SUM(Tabel1[[#This Row],[Bez - Gehandicapten algemeen]:[Bez - Overig gereserveerd]])</f>
        <v>0</v>
      </c>
      <c r="AI443" s="29"/>
      <c r="AJ443" s="35"/>
      <c r="AK443" s="35"/>
      <c r="AL443" s="31"/>
      <c r="AM443" s="22">
        <f>SUM(Tabel1[[#This Row],[Bez - fout, canadees]:[Bez - fout, anders]])</f>
        <v>0</v>
      </c>
      <c r="AN443" s="30"/>
      <c r="AO443" s="30"/>
      <c r="AP443" s="30"/>
      <c r="AQ443" s="30"/>
      <c r="AR443" s="22">
        <f>SUM(Tabel1[[#This Row],[Bez - Obstakel, openbaar]:[Bez - Obstakel, doelgroep]])</f>
        <v>0</v>
      </c>
      <c r="AS443" s="28"/>
      <c r="AT443" s="28"/>
      <c r="AU443" s="1"/>
      <c r="AV443" s="13">
        <f>SUM(Tabel1[[#This Row],[Bez - doelgroep totaal]]+Tabel1[[#This Row],[Bez - Openbaar]]+Tabel1[[#This Row],[Bez - Foutparkeerders]]+Tabel1[[#This Row],[Bez - Obstakels]]+Tabel1[[#This Row],[Bez - Informeel]])</f>
        <v>0</v>
      </c>
      <c r="AW443"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443"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43"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443"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44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443" s="23">
        <f>IF(OR(Tabel1[[#This Row],[Situatie tijdens meetmoment]]="wegwerkzaamheden",Tabel1[[#This Row],[Situatie tijdens meetmoment]]="niet bereikbaar")," ",IFERROR(Tabel1[[#This Row],[Totale bezetting]]/Tabel1[[#This Row],[Totale capaciteit]],IF( AND(Tabel1[[#This Row],[Totale bezetting]]&gt;0,Tabel1[[#This Row],[Totale capaciteit]]=0),"  ","   ")))</f>
        <v>0</v>
      </c>
      <c r="BC443" s="4"/>
      <c r="BN443"/>
      <c r="BQ443" s="4"/>
      <c r="BR443" s="11"/>
      <c r="BS443" s="1"/>
      <c r="BU443"/>
      <c r="CF443" s="4"/>
    </row>
    <row r="444" spans="1:84" x14ac:dyDescent="0.25">
      <c r="A444" s="1" t="s">
        <v>288</v>
      </c>
      <c r="B444" s="1" t="s">
        <v>305</v>
      </c>
      <c r="C444" s="1" t="s">
        <v>420</v>
      </c>
      <c r="D444" s="1" t="s">
        <v>382</v>
      </c>
      <c r="E444" s="40">
        <v>45521</v>
      </c>
      <c r="F444" s="37" t="s">
        <v>303</v>
      </c>
      <c r="G444" s="4">
        <v>0</v>
      </c>
      <c r="H444" s="4">
        <v>0</v>
      </c>
      <c r="I444" s="4">
        <v>0</v>
      </c>
      <c r="J444" s="4">
        <v>0</v>
      </c>
      <c r="K444" s="4">
        <v>0</v>
      </c>
      <c r="L444" s="4">
        <v>0</v>
      </c>
      <c r="M444" s="4">
        <v>0</v>
      </c>
      <c r="N444" s="4">
        <v>0</v>
      </c>
      <c r="O444" s="4">
        <v>2</v>
      </c>
      <c r="P444" s="4">
        <v>0</v>
      </c>
      <c r="Q444" s="4">
        <v>0</v>
      </c>
      <c r="R444" s="4">
        <v>0</v>
      </c>
      <c r="S444" s="4">
        <v>0</v>
      </c>
      <c r="T444" s="4">
        <v>0</v>
      </c>
      <c r="U444" s="4">
        <v>0</v>
      </c>
      <c r="V444" s="4">
        <v>0</v>
      </c>
      <c r="W444" s="4">
        <v>0</v>
      </c>
      <c r="X44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44" s="4">
        <f>Tabel1[[#This Row],[Totale openbare capaciteit]]+Tabel1[[#This Row],[Totale doelgroep capaciteit]]+Tabel1[[#This Row],[Cap - Informeel]]</f>
        <v>2</v>
      </c>
      <c r="Z444" s="30"/>
      <c r="AA444" s="30"/>
      <c r="AB444" s="30"/>
      <c r="AC444" s="30"/>
      <c r="AD444" s="30"/>
      <c r="AE444" s="30"/>
      <c r="AF444" s="30"/>
      <c r="AG444" s="30"/>
      <c r="AH444" s="4">
        <f>SUM(Tabel1[[#This Row],[Bez - Gehandicapten algemeen]:[Bez - Overig gereserveerd]])</f>
        <v>0</v>
      </c>
      <c r="AI444" s="29"/>
      <c r="AJ444" s="35"/>
      <c r="AK444" s="35"/>
      <c r="AL444" s="31"/>
      <c r="AM444" s="22">
        <f>SUM(Tabel1[[#This Row],[Bez - fout, canadees]:[Bez - fout, anders]])</f>
        <v>0</v>
      </c>
      <c r="AN444" s="30"/>
      <c r="AO444" s="30"/>
      <c r="AP444" s="30"/>
      <c r="AQ444" s="30"/>
      <c r="AR444" s="22">
        <f>SUM(Tabel1[[#This Row],[Bez - Obstakel, openbaar]:[Bez - Obstakel, doelgroep]])</f>
        <v>0</v>
      </c>
      <c r="AS444" s="28"/>
      <c r="AT444" s="28"/>
      <c r="AU444" s="1"/>
      <c r="AV444" s="13">
        <f>SUM(Tabel1[[#This Row],[Bez - doelgroep totaal]]+Tabel1[[#This Row],[Bez - Openbaar]]+Tabel1[[#This Row],[Bez - Foutparkeerders]]+Tabel1[[#This Row],[Bez - Obstakels]]+Tabel1[[#This Row],[Bez - Informeel]])</f>
        <v>0</v>
      </c>
      <c r="AW444"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444"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44"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444"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44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v>
      </c>
      <c r="BB444" s="23">
        <f>IF(OR(Tabel1[[#This Row],[Situatie tijdens meetmoment]]="wegwerkzaamheden",Tabel1[[#This Row],[Situatie tijdens meetmoment]]="niet bereikbaar")," ",IFERROR(Tabel1[[#This Row],[Totale bezetting]]/Tabel1[[#This Row],[Totale capaciteit]],IF( AND(Tabel1[[#This Row],[Totale bezetting]]&gt;0,Tabel1[[#This Row],[Totale capaciteit]]=0),"  ","   ")))</f>
        <v>0</v>
      </c>
      <c r="BC444" s="4"/>
      <c r="BN444"/>
      <c r="BQ444" s="4"/>
      <c r="BR444" s="11"/>
      <c r="BS444" s="1"/>
      <c r="BU444"/>
      <c r="CF444" s="4"/>
    </row>
    <row r="445" spans="1:84" x14ac:dyDescent="0.25">
      <c r="A445" s="1" t="s">
        <v>289</v>
      </c>
      <c r="B445" s="1" t="s">
        <v>305</v>
      </c>
      <c r="C445" s="1" t="s">
        <v>420</v>
      </c>
      <c r="D445" s="1" t="s">
        <v>382</v>
      </c>
      <c r="E445" s="40">
        <v>45518</v>
      </c>
      <c r="F445" s="37" t="s">
        <v>302</v>
      </c>
      <c r="G445" s="4">
        <v>0</v>
      </c>
      <c r="H445" s="4">
        <v>0</v>
      </c>
      <c r="I445" s="4">
        <v>0</v>
      </c>
      <c r="J445" s="4">
        <v>0</v>
      </c>
      <c r="K445" s="4">
        <v>0</v>
      </c>
      <c r="L445" s="4">
        <v>0</v>
      </c>
      <c r="M445" s="4">
        <v>0</v>
      </c>
      <c r="N445" s="4">
        <v>0</v>
      </c>
      <c r="O445" s="4">
        <v>0</v>
      </c>
      <c r="P445" s="4">
        <v>0</v>
      </c>
      <c r="Q445" s="4">
        <v>0</v>
      </c>
      <c r="R445" s="4">
        <v>0</v>
      </c>
      <c r="S445" s="4">
        <v>0</v>
      </c>
      <c r="T445" s="4">
        <v>0</v>
      </c>
      <c r="U445" s="4">
        <v>0</v>
      </c>
      <c r="V445" s="4">
        <v>0</v>
      </c>
      <c r="W445" s="4">
        <v>0</v>
      </c>
      <c r="X44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45" s="4">
        <f>Tabel1[[#This Row],[Totale openbare capaciteit]]+Tabel1[[#This Row],[Totale doelgroep capaciteit]]+Tabel1[[#This Row],[Cap - Informeel]]</f>
        <v>0</v>
      </c>
      <c r="Z445" s="30"/>
      <c r="AA445" s="30"/>
      <c r="AB445" s="30"/>
      <c r="AC445" s="30"/>
      <c r="AD445" s="30"/>
      <c r="AE445" s="30"/>
      <c r="AF445" s="30"/>
      <c r="AG445" s="30"/>
      <c r="AH445" s="4">
        <f>SUM(Tabel1[[#This Row],[Bez - Gehandicapten algemeen]:[Bez - Overig gereserveerd]])</f>
        <v>0</v>
      </c>
      <c r="AI445" s="29"/>
      <c r="AJ445" s="35"/>
      <c r="AK445" s="35"/>
      <c r="AL445" s="31"/>
      <c r="AM445" s="22">
        <f>SUM(Tabel1[[#This Row],[Bez - fout, canadees]:[Bez - fout, anders]])</f>
        <v>0</v>
      </c>
      <c r="AN445" s="30"/>
      <c r="AO445" s="30"/>
      <c r="AP445" s="30"/>
      <c r="AQ445" s="30"/>
      <c r="AR445" s="22">
        <f>SUM(Tabel1[[#This Row],[Bez - Obstakel, openbaar]:[Bez - Obstakel, doelgroep]])</f>
        <v>0</v>
      </c>
      <c r="AS445" s="28"/>
      <c r="AT445" s="28"/>
      <c r="AU445" s="1"/>
      <c r="AV445" s="13">
        <f>SUM(Tabel1[[#This Row],[Bez - doelgroep totaal]]+Tabel1[[#This Row],[Bez - Openbaar]]+Tabel1[[#This Row],[Bez - Foutparkeerders]]+Tabel1[[#This Row],[Bez - Obstakels]]+Tabel1[[#This Row],[Bez - Informeel]])</f>
        <v>0</v>
      </c>
      <c r="AW44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4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45"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445"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445"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445"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445" s="4"/>
      <c r="BN445"/>
      <c r="BQ445" s="4"/>
      <c r="BR445" s="11"/>
      <c r="BS445" s="1"/>
      <c r="BU445"/>
      <c r="CF445" s="4"/>
    </row>
    <row r="446" spans="1:84" x14ac:dyDescent="0.25">
      <c r="A446" s="1" t="s">
        <v>289</v>
      </c>
      <c r="B446" s="1" t="s">
        <v>305</v>
      </c>
      <c r="C446" s="1" t="s">
        <v>420</v>
      </c>
      <c r="D446" s="1" t="s">
        <v>382</v>
      </c>
      <c r="E446" s="40">
        <v>45521</v>
      </c>
      <c r="F446" s="37" t="s">
        <v>303</v>
      </c>
      <c r="G446" s="4">
        <v>0</v>
      </c>
      <c r="H446" s="4">
        <v>0</v>
      </c>
      <c r="I446" s="4">
        <v>0</v>
      </c>
      <c r="J446" s="4">
        <v>0</v>
      </c>
      <c r="K446" s="4">
        <v>0</v>
      </c>
      <c r="L446" s="4">
        <v>0</v>
      </c>
      <c r="M446" s="4">
        <v>0</v>
      </c>
      <c r="N446" s="4">
        <v>0</v>
      </c>
      <c r="O446" s="4">
        <v>0</v>
      </c>
      <c r="P446" s="4">
        <v>0</v>
      </c>
      <c r="Q446" s="4">
        <v>0</v>
      </c>
      <c r="R446" s="4">
        <v>0</v>
      </c>
      <c r="S446" s="4">
        <v>0</v>
      </c>
      <c r="T446" s="4">
        <v>0</v>
      </c>
      <c r="U446" s="4">
        <v>0</v>
      </c>
      <c r="V446" s="4">
        <v>0</v>
      </c>
      <c r="W446" s="4">
        <v>0</v>
      </c>
      <c r="X44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46" s="4">
        <f>Tabel1[[#This Row],[Totale openbare capaciteit]]+Tabel1[[#This Row],[Totale doelgroep capaciteit]]+Tabel1[[#This Row],[Cap - Informeel]]</f>
        <v>0</v>
      </c>
      <c r="Z446" s="30"/>
      <c r="AA446" s="30"/>
      <c r="AB446" s="30"/>
      <c r="AC446" s="30"/>
      <c r="AD446" s="30"/>
      <c r="AE446" s="30"/>
      <c r="AF446" s="30"/>
      <c r="AG446" s="30"/>
      <c r="AH446" s="4">
        <f>SUM(Tabel1[[#This Row],[Bez - Gehandicapten algemeen]:[Bez - Overig gereserveerd]])</f>
        <v>0</v>
      </c>
      <c r="AI446" s="29"/>
      <c r="AJ446" s="35"/>
      <c r="AK446" s="35"/>
      <c r="AL446" s="31"/>
      <c r="AM446" s="22">
        <f>SUM(Tabel1[[#This Row],[Bez - fout, canadees]:[Bez - fout, anders]])</f>
        <v>0</v>
      </c>
      <c r="AN446" s="30"/>
      <c r="AO446" s="30"/>
      <c r="AP446" s="30"/>
      <c r="AQ446" s="30"/>
      <c r="AR446" s="22">
        <f>SUM(Tabel1[[#This Row],[Bez - Obstakel, openbaar]:[Bez - Obstakel, doelgroep]])</f>
        <v>0</v>
      </c>
      <c r="AS446" s="28"/>
      <c r="AT446" s="28"/>
      <c r="AU446" s="1"/>
      <c r="AV446" s="13">
        <f>SUM(Tabel1[[#This Row],[Bez - doelgroep totaal]]+Tabel1[[#This Row],[Bez - Openbaar]]+Tabel1[[#This Row],[Bez - Foutparkeerders]]+Tabel1[[#This Row],[Bez - Obstakels]]+Tabel1[[#This Row],[Bez - Informeel]])</f>
        <v>0</v>
      </c>
      <c r="AW44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4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46"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446"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446"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446"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446" s="4"/>
      <c r="BN446"/>
      <c r="BQ446" s="4"/>
      <c r="BR446" s="11"/>
      <c r="BS446" s="1"/>
      <c r="BU446"/>
      <c r="CF446" s="4"/>
    </row>
    <row r="447" spans="1:84" x14ac:dyDescent="0.25">
      <c r="A447" s="1" t="s">
        <v>290</v>
      </c>
      <c r="B447" s="1" t="s">
        <v>305</v>
      </c>
      <c r="C447" s="1" t="s">
        <v>420</v>
      </c>
      <c r="D447" s="1" t="s">
        <v>381</v>
      </c>
      <c r="E447" s="40">
        <v>45518</v>
      </c>
      <c r="F447" s="37" t="s">
        <v>302</v>
      </c>
      <c r="G447" s="4">
        <v>7</v>
      </c>
      <c r="H447" s="4">
        <v>0</v>
      </c>
      <c r="I447" s="4">
        <v>0</v>
      </c>
      <c r="J447" s="4">
        <v>0</v>
      </c>
      <c r="K447" s="4">
        <v>0</v>
      </c>
      <c r="L447" s="4">
        <v>0</v>
      </c>
      <c r="M447" s="4">
        <v>0</v>
      </c>
      <c r="N447" s="4">
        <v>0</v>
      </c>
      <c r="O447" s="4">
        <v>0</v>
      </c>
      <c r="P447" s="4">
        <v>0</v>
      </c>
      <c r="Q447" s="4">
        <v>0</v>
      </c>
      <c r="R447" s="4">
        <v>2</v>
      </c>
      <c r="S447" s="4">
        <v>0</v>
      </c>
      <c r="T447" s="4">
        <v>0</v>
      </c>
      <c r="U447" s="4">
        <v>0</v>
      </c>
      <c r="V447" s="4">
        <v>1</v>
      </c>
      <c r="W447" s="4">
        <v>0</v>
      </c>
      <c r="X44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447" s="4">
        <f>Tabel1[[#This Row],[Totale openbare capaciteit]]+Tabel1[[#This Row],[Totale doelgroep capaciteit]]+Tabel1[[#This Row],[Cap - Informeel]]</f>
        <v>7</v>
      </c>
      <c r="Z447" s="29">
        <v>4</v>
      </c>
      <c r="AA447" s="30"/>
      <c r="AB447" s="30"/>
      <c r="AC447" s="30"/>
      <c r="AD447" s="30"/>
      <c r="AE447" s="30"/>
      <c r="AF447" s="30"/>
      <c r="AG447" s="30"/>
      <c r="AH447" s="4">
        <f>SUM(Tabel1[[#This Row],[Bez - Gehandicapten algemeen]:[Bez - Overig gereserveerd]])</f>
        <v>0</v>
      </c>
      <c r="AI447" s="29">
        <v>3</v>
      </c>
      <c r="AJ447" s="35"/>
      <c r="AK447" s="35"/>
      <c r="AL447" s="31"/>
      <c r="AM447" s="22">
        <f>SUM(Tabel1[[#This Row],[Bez - fout, canadees]:[Bez - fout, anders]])</f>
        <v>0</v>
      </c>
      <c r="AN447" s="30"/>
      <c r="AO447" s="30"/>
      <c r="AP447" s="30"/>
      <c r="AQ447" s="30"/>
      <c r="AR447" s="22">
        <f>SUM(Tabel1[[#This Row],[Bez - Obstakel, openbaar]:[Bez - Obstakel, doelgroep]])</f>
        <v>0</v>
      </c>
      <c r="AS447" s="28"/>
      <c r="AT447" s="28"/>
      <c r="AU447" s="1"/>
      <c r="AV447" s="13">
        <f>SUM(Tabel1[[#This Row],[Bez - doelgroep totaal]]+Tabel1[[#This Row],[Bez - Openbaar]]+Tabel1[[#This Row],[Bez - Foutparkeerders]]+Tabel1[[#This Row],[Bez - Obstakels]]+Tabel1[[#This Row],[Bez - Informeel]])</f>
        <v>4</v>
      </c>
      <c r="AW44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47" s="8">
        <f>IF(OR(Tabel1[[#This Row],[Situatie tijdens meetmoment]]="wegwerkzaamheden",Tabel1[[#This Row],[Situatie tijdens meetmoment]]="niet bereikbaar")," ",IFERROR((Tabel1[[#This Row],[Bez - Privaat]])/Tabel1[[#This Row],[Cap - Privaat]],IF( AND((Tabel1[[#This Row],[Bez - Privaat]])&gt;0,Tabel1[[#This Row],[Cap - Privaat]]=0),"  ","   ")))</f>
        <v>0.75</v>
      </c>
      <c r="AY44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0.5714285714285714</v>
      </c>
      <c r="AZ44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0.5714285714285714</v>
      </c>
      <c r="BA44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0.5714285714285714</v>
      </c>
      <c r="BB447" s="23">
        <f>IF(OR(Tabel1[[#This Row],[Situatie tijdens meetmoment]]="wegwerkzaamheden",Tabel1[[#This Row],[Situatie tijdens meetmoment]]="niet bereikbaar")," ",IFERROR(Tabel1[[#This Row],[Totale bezetting]]/Tabel1[[#This Row],[Totale capaciteit]],IF( AND(Tabel1[[#This Row],[Totale bezetting]]&gt;0,Tabel1[[#This Row],[Totale capaciteit]]=0),"  ","   ")))</f>
        <v>0.5714285714285714</v>
      </c>
      <c r="BC447" s="4"/>
      <c r="BN447"/>
      <c r="BQ447" s="4"/>
      <c r="BR447" s="11"/>
      <c r="BS447" s="1"/>
      <c r="BU447"/>
      <c r="CF447" s="4"/>
    </row>
    <row r="448" spans="1:84" x14ac:dyDescent="0.25">
      <c r="A448" s="1" t="s">
        <v>290</v>
      </c>
      <c r="B448" s="1" t="s">
        <v>305</v>
      </c>
      <c r="C448" s="1" t="s">
        <v>420</v>
      </c>
      <c r="D448" s="1" t="s">
        <v>381</v>
      </c>
      <c r="E448" s="40">
        <v>45521</v>
      </c>
      <c r="F448" s="37" t="s">
        <v>303</v>
      </c>
      <c r="G448" s="4">
        <v>7</v>
      </c>
      <c r="H448" s="4">
        <v>0</v>
      </c>
      <c r="I448" s="4">
        <v>0</v>
      </c>
      <c r="J448" s="4">
        <v>0</v>
      </c>
      <c r="K448" s="4">
        <v>0</v>
      </c>
      <c r="L448" s="4">
        <v>0</v>
      </c>
      <c r="M448" s="4">
        <v>0</v>
      </c>
      <c r="N448" s="4">
        <v>0</v>
      </c>
      <c r="O448" s="4">
        <v>0</v>
      </c>
      <c r="P448" s="4">
        <v>0</v>
      </c>
      <c r="Q448" s="4">
        <v>0</v>
      </c>
      <c r="R448" s="4">
        <v>2</v>
      </c>
      <c r="S448" s="4">
        <v>0</v>
      </c>
      <c r="T448" s="4">
        <v>0</v>
      </c>
      <c r="U448" s="4">
        <v>0</v>
      </c>
      <c r="V448" s="4">
        <v>1</v>
      </c>
      <c r="W448" s="4">
        <v>0</v>
      </c>
      <c r="X44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448" s="4">
        <f>Tabel1[[#This Row],[Totale openbare capaciteit]]+Tabel1[[#This Row],[Totale doelgroep capaciteit]]+Tabel1[[#This Row],[Cap - Informeel]]</f>
        <v>7</v>
      </c>
      <c r="Z448" s="29">
        <v>2</v>
      </c>
      <c r="AA448" s="30"/>
      <c r="AB448" s="30"/>
      <c r="AC448" s="30"/>
      <c r="AD448" s="30"/>
      <c r="AE448" s="30"/>
      <c r="AF448" s="30"/>
      <c r="AG448" s="30"/>
      <c r="AH448" s="4">
        <f>SUM(Tabel1[[#This Row],[Bez - Gehandicapten algemeen]:[Bez - Overig gereserveerd]])</f>
        <v>0</v>
      </c>
      <c r="AI448" s="29">
        <v>1</v>
      </c>
      <c r="AJ448" s="35"/>
      <c r="AK448" s="35"/>
      <c r="AL448" s="31"/>
      <c r="AM448" s="22">
        <f>SUM(Tabel1[[#This Row],[Bez - fout, canadees]:[Bez - fout, anders]])</f>
        <v>0</v>
      </c>
      <c r="AN448" s="30"/>
      <c r="AO448" s="30"/>
      <c r="AP448" s="30"/>
      <c r="AQ448" s="30"/>
      <c r="AR448" s="22">
        <f>SUM(Tabel1[[#This Row],[Bez - Obstakel, openbaar]:[Bez - Obstakel, doelgroep]])</f>
        <v>0</v>
      </c>
      <c r="AS448" s="28"/>
      <c r="AT448" s="28"/>
      <c r="AU448" s="1"/>
      <c r="AV448" s="13">
        <f>SUM(Tabel1[[#This Row],[Bez - doelgroep totaal]]+Tabel1[[#This Row],[Bez - Openbaar]]+Tabel1[[#This Row],[Bez - Foutparkeerders]]+Tabel1[[#This Row],[Bez - Obstakels]]+Tabel1[[#This Row],[Bez - Informeel]])</f>
        <v>2</v>
      </c>
      <c r="AW44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48" s="8">
        <f>IF(OR(Tabel1[[#This Row],[Situatie tijdens meetmoment]]="wegwerkzaamheden",Tabel1[[#This Row],[Situatie tijdens meetmoment]]="niet bereikbaar")," ",IFERROR((Tabel1[[#This Row],[Bez - Privaat]])/Tabel1[[#This Row],[Cap - Privaat]],IF( AND((Tabel1[[#This Row],[Bez - Privaat]])&gt;0,Tabel1[[#This Row],[Cap - Privaat]]=0),"  ","   ")))</f>
        <v>0.25</v>
      </c>
      <c r="AY44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0.2857142857142857</v>
      </c>
      <c r="AZ44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0.2857142857142857</v>
      </c>
      <c r="BA44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0.2857142857142857</v>
      </c>
      <c r="BB448" s="23">
        <f>IF(OR(Tabel1[[#This Row],[Situatie tijdens meetmoment]]="wegwerkzaamheden",Tabel1[[#This Row],[Situatie tijdens meetmoment]]="niet bereikbaar")," ",IFERROR(Tabel1[[#This Row],[Totale bezetting]]/Tabel1[[#This Row],[Totale capaciteit]],IF( AND(Tabel1[[#This Row],[Totale bezetting]]&gt;0,Tabel1[[#This Row],[Totale capaciteit]]=0),"  ","   ")))</f>
        <v>0.2857142857142857</v>
      </c>
      <c r="BC448" s="4"/>
      <c r="BN448"/>
      <c r="BQ448" s="4"/>
      <c r="BR448" s="11"/>
      <c r="BS448" s="1"/>
      <c r="BU448"/>
      <c r="CF448" s="4"/>
    </row>
    <row r="449" spans="1:84" x14ac:dyDescent="0.25">
      <c r="A449" s="1" t="s">
        <v>291</v>
      </c>
      <c r="B449" s="1" t="s">
        <v>305</v>
      </c>
      <c r="C449" s="1" t="s">
        <v>420</v>
      </c>
      <c r="D449" s="1" t="s">
        <v>383</v>
      </c>
      <c r="E449" s="40">
        <v>45518</v>
      </c>
      <c r="F449" s="37" t="s">
        <v>302</v>
      </c>
      <c r="G449" s="4">
        <v>17</v>
      </c>
      <c r="H449" s="4">
        <v>0</v>
      </c>
      <c r="I449" s="4">
        <v>0</v>
      </c>
      <c r="J449" s="4">
        <v>0</v>
      </c>
      <c r="K449" s="4">
        <v>0</v>
      </c>
      <c r="L449" s="4">
        <v>0</v>
      </c>
      <c r="M449" s="4">
        <v>0</v>
      </c>
      <c r="N449" s="4">
        <v>0</v>
      </c>
      <c r="O449" s="4">
        <v>0</v>
      </c>
      <c r="P449" s="4">
        <v>1</v>
      </c>
      <c r="Q449" s="4">
        <v>4</v>
      </c>
      <c r="R449" s="4">
        <v>0</v>
      </c>
      <c r="S449" s="4">
        <v>2</v>
      </c>
      <c r="T449" s="4">
        <v>3</v>
      </c>
      <c r="U449" s="4">
        <v>0</v>
      </c>
      <c r="V449" s="4">
        <v>0</v>
      </c>
      <c r="W449" s="4">
        <v>0</v>
      </c>
      <c r="X44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19</v>
      </c>
      <c r="Y449" s="4">
        <f>Tabel1[[#This Row],[Totale openbare capaciteit]]+Tabel1[[#This Row],[Totale doelgroep capaciteit]]+Tabel1[[#This Row],[Cap - Informeel]]</f>
        <v>17</v>
      </c>
      <c r="Z449" s="29">
        <v>11</v>
      </c>
      <c r="AA449" s="30"/>
      <c r="AB449" s="30"/>
      <c r="AC449" s="30"/>
      <c r="AD449" s="30"/>
      <c r="AE449" s="30"/>
      <c r="AF449" s="30"/>
      <c r="AG449" s="30"/>
      <c r="AH449" s="4">
        <f>SUM(Tabel1[[#This Row],[Bez - Gehandicapten algemeen]:[Bez - Overig gereserveerd]])</f>
        <v>0</v>
      </c>
      <c r="AI449" s="29">
        <v>12</v>
      </c>
      <c r="AJ449" s="35"/>
      <c r="AK449" s="35"/>
      <c r="AL449" s="31"/>
      <c r="AM449" s="22">
        <f>SUM(Tabel1[[#This Row],[Bez - fout, canadees]:[Bez - fout, anders]])</f>
        <v>0</v>
      </c>
      <c r="AN449" s="30"/>
      <c r="AO449" s="30"/>
      <c r="AP449" s="30"/>
      <c r="AQ449" s="30"/>
      <c r="AR449" s="22">
        <f>SUM(Tabel1[[#This Row],[Bez - Obstakel, openbaar]:[Bez - Obstakel, doelgroep]])</f>
        <v>0</v>
      </c>
      <c r="AS449" s="28"/>
      <c r="AT449" s="28"/>
      <c r="AU449" s="1"/>
      <c r="AV449" s="13">
        <f>SUM(Tabel1[[#This Row],[Bez - doelgroep totaal]]+Tabel1[[#This Row],[Bez - Openbaar]]+Tabel1[[#This Row],[Bez - Foutparkeerders]]+Tabel1[[#This Row],[Bez - Obstakels]]+Tabel1[[#This Row],[Bez - Informeel]])</f>
        <v>11</v>
      </c>
      <c r="AW44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49" s="8">
        <f>IF(OR(Tabel1[[#This Row],[Situatie tijdens meetmoment]]="wegwerkzaamheden",Tabel1[[#This Row],[Situatie tijdens meetmoment]]="niet bereikbaar")," ",IFERROR((Tabel1[[#This Row],[Bez - Privaat]])/Tabel1[[#This Row],[Cap - Privaat]],IF( AND((Tabel1[[#This Row],[Bez - Privaat]])&gt;0,Tabel1[[#This Row],[Cap - Privaat]]=0),"  ","   ")))</f>
        <v>0.63157894736842102</v>
      </c>
      <c r="AY44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0.6470588235294118</v>
      </c>
      <c r="AZ44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0.6470588235294118</v>
      </c>
      <c r="BA44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0.6470588235294118</v>
      </c>
      <c r="BB449" s="23">
        <f>IF(OR(Tabel1[[#This Row],[Situatie tijdens meetmoment]]="wegwerkzaamheden",Tabel1[[#This Row],[Situatie tijdens meetmoment]]="niet bereikbaar")," ",IFERROR(Tabel1[[#This Row],[Totale bezetting]]/Tabel1[[#This Row],[Totale capaciteit]],IF( AND(Tabel1[[#This Row],[Totale bezetting]]&gt;0,Tabel1[[#This Row],[Totale capaciteit]]=0),"  ","   ")))</f>
        <v>0.6470588235294118</v>
      </c>
      <c r="BC449" s="4"/>
      <c r="BN449"/>
      <c r="BQ449" s="4"/>
      <c r="BR449" s="11"/>
      <c r="BS449" s="1"/>
      <c r="BU449"/>
      <c r="CF449" s="4"/>
    </row>
    <row r="450" spans="1:84" x14ac:dyDescent="0.25">
      <c r="A450" s="1" t="s">
        <v>291</v>
      </c>
      <c r="B450" s="1" t="s">
        <v>305</v>
      </c>
      <c r="C450" s="1" t="s">
        <v>420</v>
      </c>
      <c r="D450" s="1" t="s">
        <v>383</v>
      </c>
      <c r="E450" s="40">
        <v>45521</v>
      </c>
      <c r="F450" s="37" t="s">
        <v>303</v>
      </c>
      <c r="G450" s="4">
        <v>17</v>
      </c>
      <c r="H450" s="4">
        <v>0</v>
      </c>
      <c r="I450" s="4">
        <v>0</v>
      </c>
      <c r="J450" s="4">
        <v>0</v>
      </c>
      <c r="K450" s="4">
        <v>0</v>
      </c>
      <c r="L450" s="4">
        <v>0</v>
      </c>
      <c r="M450" s="4">
        <v>0</v>
      </c>
      <c r="N450" s="4">
        <v>0</v>
      </c>
      <c r="O450" s="4">
        <v>0</v>
      </c>
      <c r="P450" s="4">
        <v>1</v>
      </c>
      <c r="Q450" s="4">
        <v>4</v>
      </c>
      <c r="R450" s="4">
        <v>0</v>
      </c>
      <c r="S450" s="4">
        <v>2</v>
      </c>
      <c r="T450" s="4">
        <v>3</v>
      </c>
      <c r="U450" s="4">
        <v>0</v>
      </c>
      <c r="V450" s="4">
        <v>0</v>
      </c>
      <c r="W450" s="4">
        <v>0</v>
      </c>
      <c r="X45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19</v>
      </c>
      <c r="Y450" s="4">
        <f>Tabel1[[#This Row],[Totale openbare capaciteit]]+Tabel1[[#This Row],[Totale doelgroep capaciteit]]+Tabel1[[#This Row],[Cap - Informeel]]</f>
        <v>17</v>
      </c>
      <c r="Z450" s="29">
        <v>4</v>
      </c>
      <c r="AA450" s="30"/>
      <c r="AB450" s="30"/>
      <c r="AC450" s="30"/>
      <c r="AD450" s="30"/>
      <c r="AE450" s="30"/>
      <c r="AF450" s="30"/>
      <c r="AG450" s="30"/>
      <c r="AH450" s="4">
        <f>SUM(Tabel1[[#This Row],[Bez - Gehandicapten algemeen]:[Bez - Overig gereserveerd]])</f>
        <v>0</v>
      </c>
      <c r="AI450" s="29">
        <v>11</v>
      </c>
      <c r="AJ450" s="35"/>
      <c r="AK450" s="35"/>
      <c r="AL450" s="31"/>
      <c r="AM450" s="22">
        <f>SUM(Tabel1[[#This Row],[Bez - fout, canadees]:[Bez - fout, anders]])</f>
        <v>0</v>
      </c>
      <c r="AN450" s="30"/>
      <c r="AO450" s="30"/>
      <c r="AP450" s="30"/>
      <c r="AQ450" s="30"/>
      <c r="AR450" s="22">
        <f>SUM(Tabel1[[#This Row],[Bez - Obstakel, openbaar]:[Bez - Obstakel, doelgroep]])</f>
        <v>0</v>
      </c>
      <c r="AS450" s="28"/>
      <c r="AT450" s="28"/>
      <c r="AU450" s="1"/>
      <c r="AV450" s="13">
        <f>SUM(Tabel1[[#This Row],[Bez - doelgroep totaal]]+Tabel1[[#This Row],[Bez - Openbaar]]+Tabel1[[#This Row],[Bez - Foutparkeerders]]+Tabel1[[#This Row],[Bez - Obstakels]]+Tabel1[[#This Row],[Bez - Informeel]])</f>
        <v>4</v>
      </c>
      <c r="AW45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50" s="8">
        <f>IF(OR(Tabel1[[#This Row],[Situatie tijdens meetmoment]]="wegwerkzaamheden",Tabel1[[#This Row],[Situatie tijdens meetmoment]]="niet bereikbaar")," ",IFERROR((Tabel1[[#This Row],[Bez - Privaat]])/Tabel1[[#This Row],[Cap - Privaat]],IF( AND((Tabel1[[#This Row],[Bez - Privaat]])&gt;0,Tabel1[[#This Row],[Cap - Privaat]]=0),"  ","   ")))</f>
        <v>0.57894736842105265</v>
      </c>
      <c r="AY45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0.23529411764705882</v>
      </c>
      <c r="AZ45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0.23529411764705882</v>
      </c>
      <c r="BA45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0.23529411764705882</v>
      </c>
      <c r="BB450" s="23">
        <f>IF(OR(Tabel1[[#This Row],[Situatie tijdens meetmoment]]="wegwerkzaamheden",Tabel1[[#This Row],[Situatie tijdens meetmoment]]="niet bereikbaar")," ",IFERROR(Tabel1[[#This Row],[Totale bezetting]]/Tabel1[[#This Row],[Totale capaciteit]],IF( AND(Tabel1[[#This Row],[Totale bezetting]]&gt;0,Tabel1[[#This Row],[Totale capaciteit]]=0),"  ","   ")))</f>
        <v>0.23529411764705882</v>
      </c>
      <c r="BC450" s="4"/>
      <c r="BN450"/>
      <c r="BQ450" s="4"/>
      <c r="BR450" s="11"/>
      <c r="BS450" s="1"/>
      <c r="BU450"/>
      <c r="CF450" s="4"/>
    </row>
    <row r="451" spans="1:84" x14ac:dyDescent="0.25">
      <c r="A451" s="1" t="s">
        <v>292</v>
      </c>
      <c r="B451" s="1" t="s">
        <v>305</v>
      </c>
      <c r="C451" s="1" t="s">
        <v>420</v>
      </c>
      <c r="D451" s="1" t="s">
        <v>384</v>
      </c>
      <c r="E451" s="40">
        <v>45518</v>
      </c>
      <c r="F451" s="37" t="s">
        <v>302</v>
      </c>
      <c r="G451" s="4">
        <v>15</v>
      </c>
      <c r="H451" s="4">
        <v>0</v>
      </c>
      <c r="I451" s="4">
        <v>0</v>
      </c>
      <c r="J451" s="4">
        <v>1</v>
      </c>
      <c r="K451" s="4">
        <v>0</v>
      </c>
      <c r="L451" s="4">
        <v>0</v>
      </c>
      <c r="M451" s="4">
        <v>0</v>
      </c>
      <c r="N451" s="4">
        <v>0</v>
      </c>
      <c r="O451" s="4">
        <v>1</v>
      </c>
      <c r="P451" s="4">
        <v>0</v>
      </c>
      <c r="Q451" s="4">
        <v>0</v>
      </c>
      <c r="R451" s="4">
        <v>6</v>
      </c>
      <c r="S451" s="4">
        <v>2</v>
      </c>
      <c r="T451" s="4">
        <v>0</v>
      </c>
      <c r="U451" s="4">
        <v>0</v>
      </c>
      <c r="V451" s="4">
        <v>0</v>
      </c>
      <c r="W451" s="4">
        <v>0</v>
      </c>
      <c r="X45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10</v>
      </c>
      <c r="Y451" s="4">
        <f>Tabel1[[#This Row],[Totale openbare capaciteit]]+Tabel1[[#This Row],[Totale doelgroep capaciteit]]+Tabel1[[#This Row],[Cap - Informeel]]</f>
        <v>16</v>
      </c>
      <c r="Z451" s="29">
        <v>10</v>
      </c>
      <c r="AA451" s="30"/>
      <c r="AB451" s="30"/>
      <c r="AC451" s="29">
        <v>1</v>
      </c>
      <c r="AD451" s="30"/>
      <c r="AE451" s="30"/>
      <c r="AF451" s="30"/>
      <c r="AG451" s="30"/>
      <c r="AH451" s="4">
        <f>SUM(Tabel1[[#This Row],[Bez - Gehandicapten algemeen]:[Bez - Overig gereserveerd]])</f>
        <v>1</v>
      </c>
      <c r="AI451" s="29">
        <v>8</v>
      </c>
      <c r="AJ451" s="35"/>
      <c r="AK451" s="35"/>
      <c r="AL451" s="31"/>
      <c r="AM451" s="22">
        <f>SUM(Tabel1[[#This Row],[Bez - fout, canadees]:[Bez - fout, anders]])</f>
        <v>0</v>
      </c>
      <c r="AN451" s="30"/>
      <c r="AO451" s="30"/>
      <c r="AP451" s="30"/>
      <c r="AQ451" s="30"/>
      <c r="AR451" s="22">
        <f>SUM(Tabel1[[#This Row],[Bez - Obstakel, openbaar]:[Bez - Obstakel, doelgroep]])</f>
        <v>0</v>
      </c>
      <c r="AS451" s="28"/>
      <c r="AT451" s="28"/>
      <c r="AU451" s="1"/>
      <c r="AV451" s="13">
        <f>SUM(Tabel1[[#This Row],[Bez - doelgroep totaal]]+Tabel1[[#This Row],[Bez - Openbaar]]+Tabel1[[#This Row],[Bez - Foutparkeerders]]+Tabel1[[#This Row],[Bez - Obstakels]]+Tabel1[[#This Row],[Bez - Informeel]])</f>
        <v>11</v>
      </c>
      <c r="AW451"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1</v>
      </c>
      <c r="AX451" s="8">
        <f>IF(OR(Tabel1[[#This Row],[Situatie tijdens meetmoment]]="wegwerkzaamheden",Tabel1[[#This Row],[Situatie tijdens meetmoment]]="niet bereikbaar")," ",IFERROR((Tabel1[[#This Row],[Bez - Privaat]])/Tabel1[[#This Row],[Cap - Privaat]],IF( AND((Tabel1[[#This Row],[Bez - Privaat]])&gt;0,Tabel1[[#This Row],[Cap - Privaat]]=0),"  ","   ")))</f>
        <v>0.8</v>
      </c>
      <c r="AY45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0.66666666666666663</v>
      </c>
      <c r="AZ45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0.66666666666666663</v>
      </c>
      <c r="BA45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0.6875</v>
      </c>
      <c r="BB451" s="23">
        <f>IF(OR(Tabel1[[#This Row],[Situatie tijdens meetmoment]]="wegwerkzaamheden",Tabel1[[#This Row],[Situatie tijdens meetmoment]]="niet bereikbaar")," ",IFERROR(Tabel1[[#This Row],[Totale bezetting]]/Tabel1[[#This Row],[Totale capaciteit]],IF( AND(Tabel1[[#This Row],[Totale bezetting]]&gt;0,Tabel1[[#This Row],[Totale capaciteit]]=0),"  ","   ")))</f>
        <v>0.6875</v>
      </c>
      <c r="BC451" s="4"/>
      <c r="BN451"/>
      <c r="BQ451" s="4"/>
      <c r="BR451" s="11"/>
      <c r="BS451" s="1"/>
      <c r="BU451"/>
      <c r="CF451" s="4"/>
    </row>
    <row r="452" spans="1:84" x14ac:dyDescent="0.25">
      <c r="A452" s="1" t="s">
        <v>292</v>
      </c>
      <c r="B452" s="1" t="s">
        <v>305</v>
      </c>
      <c r="C452" s="1" t="s">
        <v>420</v>
      </c>
      <c r="D452" s="1" t="s">
        <v>384</v>
      </c>
      <c r="E452" s="40">
        <v>45521</v>
      </c>
      <c r="F452" s="37" t="s">
        <v>303</v>
      </c>
      <c r="G452" s="4">
        <v>15</v>
      </c>
      <c r="H452" s="4">
        <v>0</v>
      </c>
      <c r="I452" s="4">
        <v>0</v>
      </c>
      <c r="J452" s="4">
        <v>1</v>
      </c>
      <c r="K452" s="4">
        <v>0</v>
      </c>
      <c r="L452" s="4">
        <v>0</v>
      </c>
      <c r="M452" s="4">
        <v>0</v>
      </c>
      <c r="N452" s="4">
        <v>0</v>
      </c>
      <c r="O452" s="4">
        <v>1</v>
      </c>
      <c r="P452" s="4">
        <v>0</v>
      </c>
      <c r="Q452" s="4">
        <v>0</v>
      </c>
      <c r="R452" s="4">
        <v>6</v>
      </c>
      <c r="S452" s="4">
        <v>2</v>
      </c>
      <c r="T452" s="4">
        <v>0</v>
      </c>
      <c r="U452" s="4">
        <v>0</v>
      </c>
      <c r="V452" s="4">
        <v>0</v>
      </c>
      <c r="W452" s="4">
        <v>0</v>
      </c>
      <c r="X45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10</v>
      </c>
      <c r="Y452" s="4">
        <f>Tabel1[[#This Row],[Totale openbare capaciteit]]+Tabel1[[#This Row],[Totale doelgroep capaciteit]]+Tabel1[[#This Row],[Cap - Informeel]]</f>
        <v>16</v>
      </c>
      <c r="Z452" s="29">
        <v>6</v>
      </c>
      <c r="AA452" s="30"/>
      <c r="AB452" s="30"/>
      <c r="AC452" s="30"/>
      <c r="AD452" s="30"/>
      <c r="AE452" s="30"/>
      <c r="AF452" s="30"/>
      <c r="AG452" s="30"/>
      <c r="AH452" s="4">
        <f>SUM(Tabel1[[#This Row],[Bez - Gehandicapten algemeen]:[Bez - Overig gereserveerd]])</f>
        <v>0</v>
      </c>
      <c r="AI452" s="29">
        <v>3</v>
      </c>
      <c r="AJ452" s="35"/>
      <c r="AK452" s="35"/>
      <c r="AL452" s="31"/>
      <c r="AM452" s="22">
        <f>SUM(Tabel1[[#This Row],[Bez - fout, canadees]:[Bez - fout, anders]])</f>
        <v>0</v>
      </c>
      <c r="AN452" s="30"/>
      <c r="AO452" s="30"/>
      <c r="AP452" s="30"/>
      <c r="AQ452" s="30"/>
      <c r="AR452" s="22">
        <f>SUM(Tabel1[[#This Row],[Bez - Obstakel, openbaar]:[Bez - Obstakel, doelgroep]])</f>
        <v>0</v>
      </c>
      <c r="AS452" s="28"/>
      <c r="AT452" s="28"/>
      <c r="AU452" s="1"/>
      <c r="AV452" s="13">
        <f>SUM(Tabel1[[#This Row],[Bez - doelgroep totaal]]+Tabel1[[#This Row],[Bez - Openbaar]]+Tabel1[[#This Row],[Bez - Foutparkeerders]]+Tabel1[[#This Row],[Bez - Obstakels]]+Tabel1[[#This Row],[Bez - Informeel]])</f>
        <v>6</v>
      </c>
      <c r="AW452"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452" s="8">
        <f>IF(OR(Tabel1[[#This Row],[Situatie tijdens meetmoment]]="wegwerkzaamheden",Tabel1[[#This Row],[Situatie tijdens meetmoment]]="niet bereikbaar")," ",IFERROR((Tabel1[[#This Row],[Bez - Privaat]])/Tabel1[[#This Row],[Cap - Privaat]],IF( AND((Tabel1[[#This Row],[Bez - Privaat]])&gt;0,Tabel1[[#This Row],[Cap - Privaat]]=0),"  ","   ")))</f>
        <v>0.3</v>
      </c>
      <c r="AY45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v>
      </c>
      <c r="AZ45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v>
      </c>
      <c r="BA45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0.375</v>
      </c>
      <c r="BB452" s="23">
        <f>IF(OR(Tabel1[[#This Row],[Situatie tijdens meetmoment]]="wegwerkzaamheden",Tabel1[[#This Row],[Situatie tijdens meetmoment]]="niet bereikbaar")," ",IFERROR(Tabel1[[#This Row],[Totale bezetting]]/Tabel1[[#This Row],[Totale capaciteit]],IF( AND(Tabel1[[#This Row],[Totale bezetting]]&gt;0,Tabel1[[#This Row],[Totale capaciteit]]=0),"  ","   ")))</f>
        <v>0.375</v>
      </c>
      <c r="BC452" s="4"/>
      <c r="BN452"/>
      <c r="BQ452" s="4"/>
      <c r="BR452" s="11"/>
      <c r="BS452" s="1"/>
      <c r="BU452"/>
      <c r="CF452" s="4"/>
    </row>
    <row r="453" spans="1:84" x14ac:dyDescent="0.25">
      <c r="A453" s="1" t="s">
        <v>293</v>
      </c>
      <c r="B453" s="1" t="s">
        <v>305</v>
      </c>
      <c r="C453" s="1" t="s">
        <v>420</v>
      </c>
      <c r="D453" s="1" t="s">
        <v>380</v>
      </c>
      <c r="E453" s="40">
        <v>45518</v>
      </c>
      <c r="F453" s="37" t="s">
        <v>302</v>
      </c>
      <c r="G453" s="4">
        <v>37</v>
      </c>
      <c r="H453" s="4">
        <v>0</v>
      </c>
      <c r="I453" s="4">
        <v>0</v>
      </c>
      <c r="J453" s="4">
        <v>0</v>
      </c>
      <c r="K453" s="4">
        <v>0</v>
      </c>
      <c r="L453" s="4">
        <v>0</v>
      </c>
      <c r="M453" s="4">
        <v>0</v>
      </c>
      <c r="N453" s="4">
        <v>0</v>
      </c>
      <c r="O453" s="4">
        <v>0</v>
      </c>
      <c r="P453" s="4">
        <v>2</v>
      </c>
      <c r="Q453" s="4">
        <v>2</v>
      </c>
      <c r="R453" s="4">
        <v>3</v>
      </c>
      <c r="S453" s="4">
        <v>3</v>
      </c>
      <c r="T453" s="4">
        <v>2</v>
      </c>
      <c r="U453" s="4">
        <v>0</v>
      </c>
      <c r="V453" s="4">
        <v>16</v>
      </c>
      <c r="W453" s="4">
        <v>1</v>
      </c>
      <c r="X45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55</v>
      </c>
      <c r="Y453" s="4">
        <f>Tabel1[[#This Row],[Totale openbare capaciteit]]+Tabel1[[#This Row],[Totale doelgroep capaciteit]]+Tabel1[[#This Row],[Cap - Informeel]]</f>
        <v>37</v>
      </c>
      <c r="Z453" s="29">
        <v>18</v>
      </c>
      <c r="AA453" s="30"/>
      <c r="AB453" s="30"/>
      <c r="AC453" s="30"/>
      <c r="AD453" s="30"/>
      <c r="AE453" s="30"/>
      <c r="AF453" s="30"/>
      <c r="AG453" s="30"/>
      <c r="AH453" s="4">
        <f>SUM(Tabel1[[#This Row],[Bez - Gehandicapten algemeen]:[Bez - Overig gereserveerd]])</f>
        <v>0</v>
      </c>
      <c r="AI453" s="29">
        <v>32</v>
      </c>
      <c r="AJ453" s="35"/>
      <c r="AK453" s="34">
        <v>2</v>
      </c>
      <c r="AL453" s="31" t="s">
        <v>388</v>
      </c>
      <c r="AM453" s="22">
        <f>SUM(Tabel1[[#This Row],[Bez - fout, canadees]:[Bez - fout, anders]])</f>
        <v>2</v>
      </c>
      <c r="AN453" s="30"/>
      <c r="AO453" s="30"/>
      <c r="AP453" s="30"/>
      <c r="AQ453" s="30"/>
      <c r="AR453" s="22">
        <f>SUM(Tabel1[[#This Row],[Bez - Obstakel, openbaar]:[Bez - Obstakel, doelgroep]])</f>
        <v>0</v>
      </c>
      <c r="AS453" s="28"/>
      <c r="AT453" s="28"/>
      <c r="AU453" s="1"/>
      <c r="AV453" s="13">
        <f>SUM(Tabel1[[#This Row],[Bez - doelgroep totaal]]+Tabel1[[#This Row],[Bez - Openbaar]]+Tabel1[[#This Row],[Bez - Foutparkeerders]]+Tabel1[[#This Row],[Bez - Obstakels]]+Tabel1[[#This Row],[Bez - Informeel]])</f>
        <v>20</v>
      </c>
      <c r="AW453"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53" s="8">
        <f>IF(OR(Tabel1[[#This Row],[Situatie tijdens meetmoment]]="wegwerkzaamheden",Tabel1[[#This Row],[Situatie tijdens meetmoment]]="niet bereikbaar")," ",IFERROR((Tabel1[[#This Row],[Bez - Privaat]])/Tabel1[[#This Row],[Cap - Privaat]],IF( AND((Tabel1[[#This Row],[Bez - Privaat]])&gt;0,Tabel1[[#This Row],[Cap - Privaat]]=0),"  ","   ")))</f>
        <v>0.58181818181818179</v>
      </c>
      <c r="AY45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0.48648648648648651</v>
      </c>
      <c r="AZ45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0.54054054054054057</v>
      </c>
      <c r="BA45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0.54054054054054057</v>
      </c>
      <c r="BB453" s="23">
        <f>IF(OR(Tabel1[[#This Row],[Situatie tijdens meetmoment]]="wegwerkzaamheden",Tabel1[[#This Row],[Situatie tijdens meetmoment]]="niet bereikbaar")," ",IFERROR(Tabel1[[#This Row],[Totale bezetting]]/Tabel1[[#This Row],[Totale capaciteit]],IF( AND(Tabel1[[#This Row],[Totale bezetting]]&gt;0,Tabel1[[#This Row],[Totale capaciteit]]=0),"  ","   ")))</f>
        <v>0.54054054054054057</v>
      </c>
      <c r="BC453" s="4"/>
      <c r="BN453"/>
      <c r="BQ453" s="4"/>
      <c r="BR453" s="11"/>
      <c r="BS453" s="1"/>
      <c r="BU453"/>
      <c r="CF453" s="4"/>
    </row>
    <row r="454" spans="1:84" x14ac:dyDescent="0.25">
      <c r="A454" s="1" t="s">
        <v>293</v>
      </c>
      <c r="B454" s="1" t="s">
        <v>305</v>
      </c>
      <c r="C454" s="1" t="s">
        <v>420</v>
      </c>
      <c r="D454" s="1" t="s">
        <v>380</v>
      </c>
      <c r="E454" s="40">
        <v>45521</v>
      </c>
      <c r="F454" s="37" t="s">
        <v>303</v>
      </c>
      <c r="G454" s="4">
        <v>37</v>
      </c>
      <c r="H454" s="4">
        <v>0</v>
      </c>
      <c r="I454" s="4">
        <v>0</v>
      </c>
      <c r="J454" s="4">
        <v>0</v>
      </c>
      <c r="K454" s="4">
        <v>0</v>
      </c>
      <c r="L454" s="4">
        <v>0</v>
      </c>
      <c r="M454" s="4">
        <v>0</v>
      </c>
      <c r="N454" s="4">
        <v>0</v>
      </c>
      <c r="O454" s="4">
        <v>0</v>
      </c>
      <c r="P454" s="4">
        <v>2</v>
      </c>
      <c r="Q454" s="4">
        <v>2</v>
      </c>
      <c r="R454" s="4">
        <v>3</v>
      </c>
      <c r="S454" s="4">
        <v>3</v>
      </c>
      <c r="T454" s="4">
        <v>2</v>
      </c>
      <c r="U454" s="4">
        <v>0</v>
      </c>
      <c r="V454" s="4">
        <v>16</v>
      </c>
      <c r="W454" s="4">
        <v>1</v>
      </c>
      <c r="X45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55</v>
      </c>
      <c r="Y454" s="4">
        <f>Tabel1[[#This Row],[Totale openbare capaciteit]]+Tabel1[[#This Row],[Totale doelgroep capaciteit]]+Tabel1[[#This Row],[Cap - Informeel]]</f>
        <v>37</v>
      </c>
      <c r="Z454" s="29">
        <v>13</v>
      </c>
      <c r="AA454" s="30"/>
      <c r="AB454" s="30"/>
      <c r="AC454" s="30"/>
      <c r="AD454" s="30"/>
      <c r="AE454" s="30"/>
      <c r="AF454" s="30"/>
      <c r="AG454" s="30"/>
      <c r="AH454" s="4">
        <f>SUM(Tabel1[[#This Row],[Bez - Gehandicapten algemeen]:[Bez - Overig gereserveerd]])</f>
        <v>0</v>
      </c>
      <c r="AI454" s="29">
        <v>32</v>
      </c>
      <c r="AJ454" s="35"/>
      <c r="AK454" s="34">
        <v>1</v>
      </c>
      <c r="AL454" s="31" t="s">
        <v>391</v>
      </c>
      <c r="AM454" s="22">
        <f>SUM(Tabel1[[#This Row],[Bez - fout, canadees]:[Bez - fout, anders]])</f>
        <v>1</v>
      </c>
      <c r="AN454" s="30"/>
      <c r="AO454" s="30"/>
      <c r="AP454" s="30"/>
      <c r="AQ454" s="30"/>
      <c r="AR454" s="22">
        <f>SUM(Tabel1[[#This Row],[Bez - Obstakel, openbaar]:[Bez - Obstakel, doelgroep]])</f>
        <v>0</v>
      </c>
      <c r="AS454" s="28"/>
      <c r="AT454" s="28"/>
      <c r="AU454" s="1"/>
      <c r="AV454" s="13">
        <f>SUM(Tabel1[[#This Row],[Bez - doelgroep totaal]]+Tabel1[[#This Row],[Bez - Openbaar]]+Tabel1[[#This Row],[Bez - Foutparkeerders]]+Tabel1[[#This Row],[Bez - Obstakels]]+Tabel1[[#This Row],[Bez - Informeel]])</f>
        <v>14</v>
      </c>
      <c r="AW454"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54" s="8">
        <f>IF(OR(Tabel1[[#This Row],[Situatie tijdens meetmoment]]="wegwerkzaamheden",Tabel1[[#This Row],[Situatie tijdens meetmoment]]="niet bereikbaar")," ",IFERROR((Tabel1[[#This Row],[Bez - Privaat]])/Tabel1[[#This Row],[Cap - Privaat]],IF( AND((Tabel1[[#This Row],[Bez - Privaat]])&gt;0,Tabel1[[#This Row],[Cap - Privaat]]=0),"  ","   ")))</f>
        <v>0.58181818181818179</v>
      </c>
      <c r="AY45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0.35135135135135137</v>
      </c>
      <c r="AZ45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0.3783783783783784</v>
      </c>
      <c r="BA45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0.3783783783783784</v>
      </c>
      <c r="BB454" s="23">
        <f>IF(OR(Tabel1[[#This Row],[Situatie tijdens meetmoment]]="wegwerkzaamheden",Tabel1[[#This Row],[Situatie tijdens meetmoment]]="niet bereikbaar")," ",IFERROR(Tabel1[[#This Row],[Totale bezetting]]/Tabel1[[#This Row],[Totale capaciteit]],IF( AND(Tabel1[[#This Row],[Totale bezetting]]&gt;0,Tabel1[[#This Row],[Totale capaciteit]]=0),"  ","   ")))</f>
        <v>0.3783783783783784</v>
      </c>
      <c r="BC454" s="4"/>
      <c r="BN454"/>
      <c r="BQ454" s="4"/>
      <c r="BR454" s="11"/>
      <c r="BS454" s="1"/>
      <c r="BU454"/>
      <c r="CF454" s="4"/>
    </row>
    <row r="455" spans="1:84" x14ac:dyDescent="0.25">
      <c r="A455" s="1" t="s">
        <v>294</v>
      </c>
      <c r="B455" s="1" t="s">
        <v>305</v>
      </c>
      <c r="C455" s="1" t="s">
        <v>420</v>
      </c>
      <c r="D455" s="1" t="s">
        <v>385</v>
      </c>
      <c r="E455" s="40">
        <v>45518</v>
      </c>
      <c r="F455" s="37" t="s">
        <v>302</v>
      </c>
      <c r="G455" s="4">
        <v>20</v>
      </c>
      <c r="H455" s="4">
        <v>0</v>
      </c>
      <c r="I455" s="4">
        <v>0</v>
      </c>
      <c r="J455" s="4">
        <v>0</v>
      </c>
      <c r="K455" s="4">
        <v>0</v>
      </c>
      <c r="L455" s="4">
        <v>0</v>
      </c>
      <c r="M455" s="4">
        <v>0</v>
      </c>
      <c r="N455" s="4">
        <v>0</v>
      </c>
      <c r="O455" s="4">
        <v>0</v>
      </c>
      <c r="P455" s="4">
        <v>0</v>
      </c>
      <c r="Q455" s="4">
        <v>0</v>
      </c>
      <c r="R455" s="4">
        <v>0</v>
      </c>
      <c r="S455" s="4">
        <v>0</v>
      </c>
      <c r="T455" s="4">
        <v>0</v>
      </c>
      <c r="U455" s="4">
        <v>0</v>
      </c>
      <c r="V455" s="4">
        <v>2</v>
      </c>
      <c r="W455" s="4">
        <v>0</v>
      </c>
      <c r="X45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455" s="4">
        <f>Tabel1[[#This Row],[Totale openbare capaciteit]]+Tabel1[[#This Row],[Totale doelgroep capaciteit]]+Tabel1[[#This Row],[Cap - Informeel]]</f>
        <v>20</v>
      </c>
      <c r="Z455" s="29">
        <v>9</v>
      </c>
      <c r="AA455" s="30"/>
      <c r="AB455" s="30"/>
      <c r="AC455" s="30"/>
      <c r="AD455" s="30"/>
      <c r="AE455" s="30"/>
      <c r="AF455" s="30"/>
      <c r="AG455" s="30"/>
      <c r="AH455" s="4">
        <f>SUM(Tabel1[[#This Row],[Bez - Gehandicapten algemeen]:[Bez - Overig gereserveerd]])</f>
        <v>0</v>
      </c>
      <c r="AI455" s="29">
        <v>2</v>
      </c>
      <c r="AJ455" s="35"/>
      <c r="AK455" s="35"/>
      <c r="AL455" s="31"/>
      <c r="AM455" s="22">
        <f>SUM(Tabel1[[#This Row],[Bez - fout, canadees]:[Bez - fout, anders]])</f>
        <v>0</v>
      </c>
      <c r="AN455" s="30"/>
      <c r="AO455" s="30"/>
      <c r="AP455" s="30"/>
      <c r="AQ455" s="30"/>
      <c r="AR455" s="22">
        <f>SUM(Tabel1[[#This Row],[Bez - Obstakel, openbaar]:[Bez - Obstakel, doelgroep]])</f>
        <v>0</v>
      </c>
      <c r="AS455" s="28"/>
      <c r="AT455" s="28"/>
      <c r="AU455" s="1"/>
      <c r="AV455" s="13">
        <f>SUM(Tabel1[[#This Row],[Bez - doelgroep totaal]]+Tabel1[[#This Row],[Bez - Openbaar]]+Tabel1[[#This Row],[Bez - Foutparkeerders]]+Tabel1[[#This Row],[Bez - Obstakels]]+Tabel1[[#This Row],[Bez - Informeel]])</f>
        <v>9</v>
      </c>
      <c r="AW45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55" s="8">
        <f>IF(OR(Tabel1[[#This Row],[Situatie tijdens meetmoment]]="wegwerkzaamheden",Tabel1[[#This Row],[Situatie tijdens meetmoment]]="niet bereikbaar")," ",IFERROR((Tabel1[[#This Row],[Bez - Privaat]])/Tabel1[[#This Row],[Cap - Privaat]],IF( AND((Tabel1[[#This Row],[Bez - Privaat]])&gt;0,Tabel1[[#This Row],[Cap - Privaat]]=0),"  ","   ")))</f>
        <v>0.5</v>
      </c>
      <c r="AY455"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0.45</v>
      </c>
      <c r="AZ455"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0.45</v>
      </c>
      <c r="BA455"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0.45</v>
      </c>
      <c r="BB455" s="23">
        <f>IF(OR(Tabel1[[#This Row],[Situatie tijdens meetmoment]]="wegwerkzaamheden",Tabel1[[#This Row],[Situatie tijdens meetmoment]]="niet bereikbaar")," ",IFERROR(Tabel1[[#This Row],[Totale bezetting]]/Tabel1[[#This Row],[Totale capaciteit]],IF( AND(Tabel1[[#This Row],[Totale bezetting]]&gt;0,Tabel1[[#This Row],[Totale capaciteit]]=0),"  ","   ")))</f>
        <v>0.45</v>
      </c>
      <c r="BC455" s="4"/>
      <c r="BN455"/>
      <c r="BQ455" s="4"/>
      <c r="BR455" s="11"/>
      <c r="BS455" s="1"/>
      <c r="BU455"/>
      <c r="CF455" s="4"/>
    </row>
    <row r="456" spans="1:84" x14ac:dyDescent="0.25">
      <c r="A456" s="1" t="s">
        <v>294</v>
      </c>
      <c r="B456" s="1" t="s">
        <v>305</v>
      </c>
      <c r="C456" s="1" t="s">
        <v>420</v>
      </c>
      <c r="D456" s="1" t="s">
        <v>385</v>
      </c>
      <c r="E456" s="40">
        <v>45521</v>
      </c>
      <c r="F456" s="37" t="s">
        <v>303</v>
      </c>
      <c r="G456" s="4">
        <v>20</v>
      </c>
      <c r="H456" s="4">
        <v>0</v>
      </c>
      <c r="I456" s="4">
        <v>0</v>
      </c>
      <c r="J456" s="4">
        <v>0</v>
      </c>
      <c r="K456" s="4">
        <v>0</v>
      </c>
      <c r="L456" s="4">
        <v>0</v>
      </c>
      <c r="M456" s="4">
        <v>0</v>
      </c>
      <c r="N456" s="4">
        <v>0</v>
      </c>
      <c r="O456" s="4">
        <v>0</v>
      </c>
      <c r="P456" s="4">
        <v>0</v>
      </c>
      <c r="Q456" s="4">
        <v>0</v>
      </c>
      <c r="R456" s="4">
        <v>0</v>
      </c>
      <c r="S456" s="4">
        <v>0</v>
      </c>
      <c r="T456" s="4">
        <v>0</v>
      </c>
      <c r="U456" s="4">
        <v>0</v>
      </c>
      <c r="V456" s="4">
        <v>2</v>
      </c>
      <c r="W456" s="4">
        <v>0</v>
      </c>
      <c r="X45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4</v>
      </c>
      <c r="Y456" s="4">
        <f>Tabel1[[#This Row],[Totale openbare capaciteit]]+Tabel1[[#This Row],[Totale doelgroep capaciteit]]+Tabel1[[#This Row],[Cap - Informeel]]</f>
        <v>20</v>
      </c>
      <c r="Z456" s="29">
        <v>10</v>
      </c>
      <c r="AA456" s="30"/>
      <c r="AB456" s="30"/>
      <c r="AC456" s="30"/>
      <c r="AD456" s="30"/>
      <c r="AE456" s="30"/>
      <c r="AF456" s="30"/>
      <c r="AG456" s="30"/>
      <c r="AH456" s="4">
        <f>SUM(Tabel1[[#This Row],[Bez - Gehandicapten algemeen]:[Bez - Overig gereserveerd]])</f>
        <v>0</v>
      </c>
      <c r="AI456" s="30"/>
      <c r="AJ456" s="35"/>
      <c r="AK456" s="35"/>
      <c r="AL456" s="31"/>
      <c r="AM456" s="22">
        <f>SUM(Tabel1[[#This Row],[Bez - fout, canadees]:[Bez - fout, anders]])</f>
        <v>0</v>
      </c>
      <c r="AN456" s="30"/>
      <c r="AO456" s="30"/>
      <c r="AP456" s="30"/>
      <c r="AQ456" s="30"/>
      <c r="AR456" s="22">
        <f>SUM(Tabel1[[#This Row],[Bez - Obstakel, openbaar]:[Bez - Obstakel, doelgroep]])</f>
        <v>0</v>
      </c>
      <c r="AS456" s="28"/>
      <c r="AT456" s="28"/>
      <c r="AU456" s="1"/>
      <c r="AV456" s="13">
        <f>SUM(Tabel1[[#This Row],[Bez - doelgroep totaal]]+Tabel1[[#This Row],[Bez - Openbaar]]+Tabel1[[#This Row],[Bez - Foutparkeerders]]+Tabel1[[#This Row],[Bez - Obstakels]]+Tabel1[[#This Row],[Bez - Informeel]])</f>
        <v>10</v>
      </c>
      <c r="AW45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56" s="8">
        <f>IF(OR(Tabel1[[#This Row],[Situatie tijdens meetmoment]]="wegwerkzaamheden",Tabel1[[#This Row],[Situatie tijdens meetmoment]]="niet bereikbaar")," ",IFERROR((Tabel1[[#This Row],[Bez - Privaat]])/Tabel1[[#This Row],[Cap - Privaat]],IF( AND((Tabel1[[#This Row],[Bez - Privaat]])&gt;0,Tabel1[[#This Row],[Cap - Privaat]]=0),"  ","   ")))</f>
        <v>0</v>
      </c>
      <c r="AY456"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v>
      </c>
      <c r="AZ456"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v>
      </c>
      <c r="BA456"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v>
      </c>
      <c r="BB456" s="23">
        <f>IF(OR(Tabel1[[#This Row],[Situatie tijdens meetmoment]]="wegwerkzaamheden",Tabel1[[#This Row],[Situatie tijdens meetmoment]]="niet bereikbaar")," ",IFERROR(Tabel1[[#This Row],[Totale bezetting]]/Tabel1[[#This Row],[Totale capaciteit]],IF( AND(Tabel1[[#This Row],[Totale bezetting]]&gt;0,Tabel1[[#This Row],[Totale capaciteit]]=0),"  ","   ")))</f>
        <v>0.5</v>
      </c>
      <c r="BC456" s="4"/>
      <c r="BN456"/>
      <c r="BQ456" s="4"/>
      <c r="BR456" s="11"/>
      <c r="BS456" s="1"/>
      <c r="BU456"/>
      <c r="CF456" s="4"/>
    </row>
    <row r="457" spans="1:84" x14ac:dyDescent="0.25">
      <c r="A457" s="1" t="s">
        <v>295</v>
      </c>
      <c r="B457" s="1" t="s">
        <v>305</v>
      </c>
      <c r="C457" s="1" t="s">
        <v>420</v>
      </c>
      <c r="D457" s="1" t="s">
        <v>381</v>
      </c>
      <c r="E457" s="40">
        <v>45518</v>
      </c>
      <c r="F457" s="37" t="s">
        <v>302</v>
      </c>
      <c r="G457" s="4">
        <v>15</v>
      </c>
      <c r="H457" s="4">
        <v>0</v>
      </c>
      <c r="I457" s="4">
        <v>0</v>
      </c>
      <c r="J457" s="4">
        <v>0</v>
      </c>
      <c r="K457" s="4">
        <v>0</v>
      </c>
      <c r="L457" s="4">
        <v>0</v>
      </c>
      <c r="M457" s="4">
        <v>0</v>
      </c>
      <c r="N457" s="4">
        <v>0</v>
      </c>
      <c r="O457" s="4">
        <v>0</v>
      </c>
      <c r="P457" s="4">
        <v>3</v>
      </c>
      <c r="Q457" s="4">
        <v>0</v>
      </c>
      <c r="R457" s="4">
        <v>0</v>
      </c>
      <c r="S457" s="4">
        <v>2</v>
      </c>
      <c r="T457" s="4">
        <v>1</v>
      </c>
      <c r="U457" s="4">
        <v>0</v>
      </c>
      <c r="V457" s="4">
        <v>0</v>
      </c>
      <c r="W457" s="4">
        <v>0</v>
      </c>
      <c r="X45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9</v>
      </c>
      <c r="Y457" s="4">
        <f>Tabel1[[#This Row],[Totale openbare capaciteit]]+Tabel1[[#This Row],[Totale doelgroep capaciteit]]+Tabel1[[#This Row],[Cap - Informeel]]</f>
        <v>15</v>
      </c>
      <c r="Z457" s="29">
        <v>5</v>
      </c>
      <c r="AA457" s="30"/>
      <c r="AB457" s="30"/>
      <c r="AC457" s="30"/>
      <c r="AD457" s="30"/>
      <c r="AE457" s="30"/>
      <c r="AF457" s="30"/>
      <c r="AG457" s="30"/>
      <c r="AH457" s="4">
        <f>SUM(Tabel1[[#This Row],[Bez - Gehandicapten algemeen]:[Bez - Overig gereserveerd]])</f>
        <v>0</v>
      </c>
      <c r="AI457" s="29">
        <v>8</v>
      </c>
      <c r="AJ457" s="35"/>
      <c r="AK457" s="35"/>
      <c r="AL457" s="31"/>
      <c r="AM457" s="22">
        <f>SUM(Tabel1[[#This Row],[Bez - fout, canadees]:[Bez - fout, anders]])</f>
        <v>0</v>
      </c>
      <c r="AN457" s="30"/>
      <c r="AO457" s="30"/>
      <c r="AP457" s="30"/>
      <c r="AQ457" s="30"/>
      <c r="AR457" s="22">
        <f>SUM(Tabel1[[#This Row],[Bez - Obstakel, openbaar]:[Bez - Obstakel, doelgroep]])</f>
        <v>0</v>
      </c>
      <c r="AS457" s="28"/>
      <c r="AT457" s="28"/>
      <c r="AU457" s="1"/>
      <c r="AV457" s="13">
        <f>SUM(Tabel1[[#This Row],[Bez - doelgroep totaal]]+Tabel1[[#This Row],[Bez - Openbaar]]+Tabel1[[#This Row],[Bez - Foutparkeerders]]+Tabel1[[#This Row],[Bez - Obstakels]]+Tabel1[[#This Row],[Bez - Informeel]])</f>
        <v>5</v>
      </c>
      <c r="AW45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57" s="8">
        <f>IF(OR(Tabel1[[#This Row],[Situatie tijdens meetmoment]]="wegwerkzaamheden",Tabel1[[#This Row],[Situatie tijdens meetmoment]]="niet bereikbaar")," ",IFERROR((Tabel1[[#This Row],[Bez - Privaat]])/Tabel1[[#This Row],[Cap - Privaat]],IF( AND((Tabel1[[#This Row],[Bez - Privaat]])&gt;0,Tabel1[[#This Row],[Cap - Privaat]]=0),"  ","   ")))</f>
        <v>0.88888888888888884</v>
      </c>
      <c r="AY457"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0.33333333333333331</v>
      </c>
      <c r="AZ457"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0.33333333333333331</v>
      </c>
      <c r="BA457"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0.33333333333333331</v>
      </c>
      <c r="BB457" s="23">
        <f>IF(OR(Tabel1[[#This Row],[Situatie tijdens meetmoment]]="wegwerkzaamheden",Tabel1[[#This Row],[Situatie tijdens meetmoment]]="niet bereikbaar")," ",IFERROR(Tabel1[[#This Row],[Totale bezetting]]/Tabel1[[#This Row],[Totale capaciteit]],IF( AND(Tabel1[[#This Row],[Totale bezetting]]&gt;0,Tabel1[[#This Row],[Totale capaciteit]]=0),"  ","   ")))</f>
        <v>0.33333333333333331</v>
      </c>
      <c r="BC457" s="4"/>
      <c r="BN457"/>
      <c r="BQ457" s="4"/>
      <c r="BR457" s="11"/>
      <c r="BS457" s="1"/>
      <c r="BU457"/>
      <c r="CF457" s="4"/>
    </row>
    <row r="458" spans="1:84" x14ac:dyDescent="0.25">
      <c r="A458" s="1" t="s">
        <v>295</v>
      </c>
      <c r="B458" s="1" t="s">
        <v>305</v>
      </c>
      <c r="C458" s="1" t="s">
        <v>420</v>
      </c>
      <c r="D458" s="1" t="s">
        <v>381</v>
      </c>
      <c r="E458" s="40">
        <v>45521</v>
      </c>
      <c r="F458" s="37" t="s">
        <v>303</v>
      </c>
      <c r="G458" s="4">
        <v>15</v>
      </c>
      <c r="H458" s="4">
        <v>0</v>
      </c>
      <c r="I458" s="4">
        <v>0</v>
      </c>
      <c r="J458" s="4">
        <v>0</v>
      </c>
      <c r="K458" s="4">
        <v>0</v>
      </c>
      <c r="L458" s="4">
        <v>0</v>
      </c>
      <c r="M458" s="4">
        <v>0</v>
      </c>
      <c r="N458" s="4">
        <v>0</v>
      </c>
      <c r="O458" s="4">
        <v>0</v>
      </c>
      <c r="P458" s="4">
        <v>3</v>
      </c>
      <c r="Q458" s="4">
        <v>0</v>
      </c>
      <c r="R458" s="4">
        <v>0</v>
      </c>
      <c r="S458" s="4">
        <v>2</v>
      </c>
      <c r="T458" s="4">
        <v>1</v>
      </c>
      <c r="U458" s="4">
        <v>0</v>
      </c>
      <c r="V458" s="4">
        <v>0</v>
      </c>
      <c r="W458" s="4">
        <v>0</v>
      </c>
      <c r="X45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9</v>
      </c>
      <c r="Y458" s="4">
        <f>Tabel1[[#This Row],[Totale openbare capaciteit]]+Tabel1[[#This Row],[Totale doelgroep capaciteit]]+Tabel1[[#This Row],[Cap - Informeel]]</f>
        <v>15</v>
      </c>
      <c r="Z458" s="29">
        <v>4</v>
      </c>
      <c r="AA458" s="30"/>
      <c r="AB458" s="30"/>
      <c r="AC458" s="30"/>
      <c r="AD458" s="30"/>
      <c r="AE458" s="30"/>
      <c r="AF458" s="30"/>
      <c r="AG458" s="30"/>
      <c r="AH458" s="4">
        <f>SUM(Tabel1[[#This Row],[Bez - Gehandicapten algemeen]:[Bez - Overig gereserveerd]])</f>
        <v>0</v>
      </c>
      <c r="AI458" s="29">
        <v>4</v>
      </c>
      <c r="AJ458" s="35"/>
      <c r="AK458" s="35"/>
      <c r="AL458" s="31"/>
      <c r="AM458" s="22">
        <f>SUM(Tabel1[[#This Row],[Bez - fout, canadees]:[Bez - fout, anders]])</f>
        <v>0</v>
      </c>
      <c r="AN458" s="30"/>
      <c r="AO458" s="30"/>
      <c r="AP458" s="30"/>
      <c r="AQ458" s="30"/>
      <c r="AR458" s="22">
        <f>SUM(Tabel1[[#This Row],[Bez - Obstakel, openbaar]:[Bez - Obstakel, doelgroep]])</f>
        <v>0</v>
      </c>
      <c r="AS458" s="28"/>
      <c r="AT458" s="28"/>
      <c r="AU458" s="1"/>
      <c r="AV458" s="13">
        <f>SUM(Tabel1[[#This Row],[Bez - doelgroep totaal]]+Tabel1[[#This Row],[Bez - Openbaar]]+Tabel1[[#This Row],[Bez - Foutparkeerders]]+Tabel1[[#This Row],[Bez - Obstakels]]+Tabel1[[#This Row],[Bez - Informeel]])</f>
        <v>4</v>
      </c>
      <c r="AW45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58" s="8">
        <f>IF(OR(Tabel1[[#This Row],[Situatie tijdens meetmoment]]="wegwerkzaamheden",Tabel1[[#This Row],[Situatie tijdens meetmoment]]="niet bereikbaar")," ",IFERROR((Tabel1[[#This Row],[Bez - Privaat]])/Tabel1[[#This Row],[Cap - Privaat]],IF( AND((Tabel1[[#This Row],[Bez - Privaat]])&gt;0,Tabel1[[#This Row],[Cap - Privaat]]=0),"  ","   ")))</f>
        <v>0.44444444444444442</v>
      </c>
      <c r="AY458"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0.26666666666666666</v>
      </c>
      <c r="AZ458"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0.26666666666666666</v>
      </c>
      <c r="BA458"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0.26666666666666666</v>
      </c>
      <c r="BB458" s="23">
        <f>IF(OR(Tabel1[[#This Row],[Situatie tijdens meetmoment]]="wegwerkzaamheden",Tabel1[[#This Row],[Situatie tijdens meetmoment]]="niet bereikbaar")," ",IFERROR(Tabel1[[#This Row],[Totale bezetting]]/Tabel1[[#This Row],[Totale capaciteit]],IF( AND(Tabel1[[#This Row],[Totale bezetting]]&gt;0,Tabel1[[#This Row],[Totale capaciteit]]=0),"  ","   ")))</f>
        <v>0.26666666666666666</v>
      </c>
      <c r="BC458" s="4"/>
      <c r="BN458"/>
      <c r="BQ458" s="4"/>
      <c r="BR458" s="11"/>
      <c r="BS458" s="1"/>
      <c r="BU458"/>
      <c r="CF458" s="4"/>
    </row>
    <row r="459" spans="1:84" x14ac:dyDescent="0.25">
      <c r="A459" s="1" t="s">
        <v>296</v>
      </c>
      <c r="B459" s="1" t="s">
        <v>305</v>
      </c>
      <c r="C459" s="1" t="s">
        <v>420</v>
      </c>
      <c r="D459" s="1" t="s">
        <v>380</v>
      </c>
      <c r="E459" s="40">
        <v>45518</v>
      </c>
      <c r="F459" s="37" t="s">
        <v>302</v>
      </c>
      <c r="G459" s="4">
        <v>15</v>
      </c>
      <c r="H459" s="4">
        <v>0</v>
      </c>
      <c r="I459" s="4">
        <v>0</v>
      </c>
      <c r="J459" s="4">
        <v>0</v>
      </c>
      <c r="K459" s="4">
        <v>0</v>
      </c>
      <c r="L459" s="4">
        <v>0</v>
      </c>
      <c r="M459" s="4">
        <v>0</v>
      </c>
      <c r="N459" s="4">
        <v>0</v>
      </c>
      <c r="O459" s="4">
        <v>0</v>
      </c>
      <c r="P459" s="4">
        <v>1</v>
      </c>
      <c r="Q459" s="4">
        <v>0</v>
      </c>
      <c r="R459" s="4">
        <v>4</v>
      </c>
      <c r="S459" s="4">
        <v>2</v>
      </c>
      <c r="T459" s="4">
        <v>0</v>
      </c>
      <c r="U459" s="4">
        <v>0</v>
      </c>
      <c r="V459" s="4">
        <v>0</v>
      </c>
      <c r="W459" s="4">
        <v>0</v>
      </c>
      <c r="X459"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9</v>
      </c>
      <c r="Y459" s="4">
        <f>Tabel1[[#This Row],[Totale openbare capaciteit]]+Tabel1[[#This Row],[Totale doelgroep capaciteit]]+Tabel1[[#This Row],[Cap - Informeel]]</f>
        <v>15</v>
      </c>
      <c r="Z459" s="29">
        <v>5</v>
      </c>
      <c r="AA459" s="30"/>
      <c r="AB459" s="30"/>
      <c r="AC459" s="30"/>
      <c r="AD459" s="30"/>
      <c r="AE459" s="30"/>
      <c r="AF459" s="30"/>
      <c r="AG459" s="30"/>
      <c r="AH459" s="4">
        <f>SUM(Tabel1[[#This Row],[Bez - Gehandicapten algemeen]:[Bez - Overig gereserveerd]])</f>
        <v>0</v>
      </c>
      <c r="AI459" s="29">
        <v>7</v>
      </c>
      <c r="AJ459" s="35"/>
      <c r="AK459" s="35"/>
      <c r="AL459" s="31"/>
      <c r="AM459" s="22">
        <f>SUM(Tabel1[[#This Row],[Bez - fout, canadees]:[Bez - fout, anders]])</f>
        <v>0</v>
      </c>
      <c r="AN459" s="29">
        <v>1</v>
      </c>
      <c r="AO459" s="29"/>
      <c r="AP459" s="30"/>
      <c r="AQ459" s="30" t="s">
        <v>397</v>
      </c>
      <c r="AR459" s="22">
        <f>SUM(Tabel1[[#This Row],[Bez - Obstakel, openbaar]:[Bez - Obstakel, doelgroep]])</f>
        <v>1</v>
      </c>
      <c r="AS459" s="28"/>
      <c r="AT459" s="28"/>
      <c r="AU459" s="1"/>
      <c r="AV459" s="13">
        <f>SUM(Tabel1[[#This Row],[Bez - doelgroep totaal]]+Tabel1[[#This Row],[Bez - Openbaar]]+Tabel1[[#This Row],[Bez - Foutparkeerders]]+Tabel1[[#This Row],[Bez - Obstakels]]+Tabel1[[#This Row],[Bez - Informeel]])</f>
        <v>6</v>
      </c>
      <c r="AW459"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59" s="8">
        <f>IF(OR(Tabel1[[#This Row],[Situatie tijdens meetmoment]]="wegwerkzaamheden",Tabel1[[#This Row],[Situatie tijdens meetmoment]]="niet bereikbaar")," ",IFERROR((Tabel1[[#This Row],[Bez - Privaat]])/Tabel1[[#This Row],[Cap - Privaat]],IF( AND((Tabel1[[#This Row],[Bez - Privaat]])&gt;0,Tabel1[[#This Row],[Cap - Privaat]]=0),"  ","   ")))</f>
        <v>0.77777777777777779</v>
      </c>
      <c r="AY459"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v>
      </c>
      <c r="AZ459"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v>
      </c>
      <c r="BA459"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v>
      </c>
      <c r="BB459" s="23">
        <f>IF(OR(Tabel1[[#This Row],[Situatie tijdens meetmoment]]="wegwerkzaamheden",Tabel1[[#This Row],[Situatie tijdens meetmoment]]="niet bereikbaar")," ",IFERROR(Tabel1[[#This Row],[Totale bezetting]]/Tabel1[[#This Row],[Totale capaciteit]],IF( AND(Tabel1[[#This Row],[Totale bezetting]]&gt;0,Tabel1[[#This Row],[Totale capaciteit]]=0),"  ","   ")))</f>
        <v>0.4</v>
      </c>
      <c r="BC459" s="4"/>
      <c r="BN459"/>
      <c r="BQ459" s="4"/>
      <c r="BR459" s="11"/>
      <c r="BS459" s="1"/>
      <c r="BU459"/>
      <c r="CF459" s="4"/>
    </row>
    <row r="460" spans="1:84" x14ac:dyDescent="0.25">
      <c r="A460" s="1" t="s">
        <v>296</v>
      </c>
      <c r="B460" s="1" t="s">
        <v>305</v>
      </c>
      <c r="C460" s="1" t="s">
        <v>420</v>
      </c>
      <c r="D460" s="1" t="s">
        <v>380</v>
      </c>
      <c r="E460" s="40">
        <v>45521</v>
      </c>
      <c r="F460" s="37" t="s">
        <v>303</v>
      </c>
      <c r="G460" s="4">
        <v>15</v>
      </c>
      <c r="H460" s="4">
        <v>0</v>
      </c>
      <c r="I460" s="4">
        <v>0</v>
      </c>
      <c r="J460" s="4">
        <v>0</v>
      </c>
      <c r="K460" s="4">
        <v>0</v>
      </c>
      <c r="L460" s="4">
        <v>0</v>
      </c>
      <c r="M460" s="4">
        <v>0</v>
      </c>
      <c r="N460" s="4">
        <v>0</v>
      </c>
      <c r="O460" s="4">
        <v>0</v>
      </c>
      <c r="P460" s="4">
        <v>1</v>
      </c>
      <c r="Q460" s="4">
        <v>0</v>
      </c>
      <c r="R460" s="4">
        <v>4</v>
      </c>
      <c r="S460" s="4">
        <v>2</v>
      </c>
      <c r="T460" s="4">
        <v>0</v>
      </c>
      <c r="U460" s="4">
        <v>0</v>
      </c>
      <c r="V460" s="4">
        <v>0</v>
      </c>
      <c r="W460" s="4">
        <v>0</v>
      </c>
      <c r="X460"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9</v>
      </c>
      <c r="Y460" s="4">
        <f>Tabel1[[#This Row],[Totale openbare capaciteit]]+Tabel1[[#This Row],[Totale doelgroep capaciteit]]+Tabel1[[#This Row],[Cap - Informeel]]</f>
        <v>15</v>
      </c>
      <c r="Z460" s="29">
        <v>7</v>
      </c>
      <c r="AA460" s="30"/>
      <c r="AB460" s="30"/>
      <c r="AC460" s="30"/>
      <c r="AD460" s="30"/>
      <c r="AE460" s="30"/>
      <c r="AF460" s="30"/>
      <c r="AG460" s="30"/>
      <c r="AH460" s="4">
        <f>SUM(Tabel1[[#This Row],[Bez - Gehandicapten algemeen]:[Bez - Overig gereserveerd]])</f>
        <v>0</v>
      </c>
      <c r="AI460" s="29">
        <v>3</v>
      </c>
      <c r="AJ460" s="35"/>
      <c r="AK460" s="35"/>
      <c r="AL460" s="31"/>
      <c r="AM460" s="22">
        <f>SUM(Tabel1[[#This Row],[Bez - fout, canadees]:[Bez - fout, anders]])</f>
        <v>0</v>
      </c>
      <c r="AN460" s="30"/>
      <c r="AO460" s="30"/>
      <c r="AP460" s="30"/>
      <c r="AQ460" s="30"/>
      <c r="AR460" s="22">
        <f>SUM(Tabel1[[#This Row],[Bez - Obstakel, openbaar]:[Bez - Obstakel, doelgroep]])</f>
        <v>0</v>
      </c>
      <c r="AS460" s="28"/>
      <c r="AT460" s="28"/>
      <c r="AU460" s="1"/>
      <c r="AV460" s="13">
        <f>SUM(Tabel1[[#This Row],[Bez - doelgroep totaal]]+Tabel1[[#This Row],[Bez - Openbaar]]+Tabel1[[#This Row],[Bez - Foutparkeerders]]+Tabel1[[#This Row],[Bez - Obstakels]]+Tabel1[[#This Row],[Bez - Informeel]])</f>
        <v>7</v>
      </c>
      <c r="AW460"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60" s="8">
        <f>IF(OR(Tabel1[[#This Row],[Situatie tijdens meetmoment]]="wegwerkzaamheden",Tabel1[[#This Row],[Situatie tijdens meetmoment]]="niet bereikbaar")," ",IFERROR((Tabel1[[#This Row],[Bez - Privaat]])/Tabel1[[#This Row],[Cap - Privaat]],IF( AND((Tabel1[[#This Row],[Bez - Privaat]])&gt;0,Tabel1[[#This Row],[Cap - Privaat]]=0),"  ","   ")))</f>
        <v>0.33333333333333331</v>
      </c>
      <c r="AY460"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0.46666666666666667</v>
      </c>
      <c r="AZ460"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0.46666666666666667</v>
      </c>
      <c r="BA460"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0.46666666666666667</v>
      </c>
      <c r="BB460" s="23">
        <f>IF(OR(Tabel1[[#This Row],[Situatie tijdens meetmoment]]="wegwerkzaamheden",Tabel1[[#This Row],[Situatie tijdens meetmoment]]="niet bereikbaar")," ",IFERROR(Tabel1[[#This Row],[Totale bezetting]]/Tabel1[[#This Row],[Totale capaciteit]],IF( AND(Tabel1[[#This Row],[Totale bezetting]]&gt;0,Tabel1[[#This Row],[Totale capaciteit]]=0),"  ","   ")))</f>
        <v>0.46666666666666667</v>
      </c>
      <c r="BC460" s="4"/>
      <c r="BN460"/>
      <c r="BQ460" s="4"/>
      <c r="BR460" s="11"/>
      <c r="BS460" s="1"/>
      <c r="BU460"/>
      <c r="CF460" s="4"/>
    </row>
    <row r="461" spans="1:84" x14ac:dyDescent="0.25">
      <c r="A461" s="1" t="s">
        <v>297</v>
      </c>
      <c r="B461" s="1" t="s">
        <v>305</v>
      </c>
      <c r="C461" s="1" t="s">
        <v>420</v>
      </c>
      <c r="D461" s="1" t="s">
        <v>385</v>
      </c>
      <c r="E461" s="40">
        <v>45518</v>
      </c>
      <c r="F461" s="37" t="s">
        <v>302</v>
      </c>
      <c r="G461" s="4">
        <v>34</v>
      </c>
      <c r="H461" s="4">
        <v>0</v>
      </c>
      <c r="I461" s="4">
        <v>0</v>
      </c>
      <c r="J461" s="4">
        <v>0</v>
      </c>
      <c r="K461" s="4">
        <v>0</v>
      </c>
      <c r="L461" s="4">
        <v>0</v>
      </c>
      <c r="M461" s="4">
        <v>0</v>
      </c>
      <c r="N461" s="4">
        <v>0</v>
      </c>
      <c r="O461" s="4">
        <v>0</v>
      </c>
      <c r="P461" s="4">
        <v>0</v>
      </c>
      <c r="Q461" s="4">
        <v>0</v>
      </c>
      <c r="R461" s="4">
        <v>0</v>
      </c>
      <c r="S461" s="4">
        <v>0</v>
      </c>
      <c r="T461" s="4">
        <v>0</v>
      </c>
      <c r="U461" s="4">
        <v>0</v>
      </c>
      <c r="V461" s="4">
        <v>8</v>
      </c>
      <c r="W461" s="4">
        <v>0</v>
      </c>
      <c r="X461"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16</v>
      </c>
      <c r="Y461" s="4">
        <f>Tabel1[[#This Row],[Totale openbare capaciteit]]+Tabel1[[#This Row],[Totale doelgroep capaciteit]]+Tabel1[[#This Row],[Cap - Informeel]]</f>
        <v>34</v>
      </c>
      <c r="Z461" s="29">
        <v>26</v>
      </c>
      <c r="AA461" s="30"/>
      <c r="AB461" s="30"/>
      <c r="AC461" s="30"/>
      <c r="AD461" s="30"/>
      <c r="AE461" s="30"/>
      <c r="AF461" s="30"/>
      <c r="AG461" s="30"/>
      <c r="AH461" s="4">
        <f>SUM(Tabel1[[#This Row],[Bez - Gehandicapten algemeen]:[Bez - Overig gereserveerd]])</f>
        <v>0</v>
      </c>
      <c r="AI461" s="29">
        <v>8</v>
      </c>
      <c r="AJ461" s="35"/>
      <c r="AK461" s="34">
        <v>4</v>
      </c>
      <c r="AL461" s="31" t="s">
        <v>388</v>
      </c>
      <c r="AM461" s="22">
        <f>SUM(Tabel1[[#This Row],[Bez - fout, canadees]:[Bez - fout, anders]])</f>
        <v>4</v>
      </c>
      <c r="AN461" s="30"/>
      <c r="AO461" s="30"/>
      <c r="AP461" s="30"/>
      <c r="AQ461" s="30"/>
      <c r="AR461" s="22">
        <f>SUM(Tabel1[[#This Row],[Bez - Obstakel, openbaar]:[Bez - Obstakel, doelgroep]])</f>
        <v>0</v>
      </c>
      <c r="AS461" s="28"/>
      <c r="AT461" s="28"/>
      <c r="AU461" s="1"/>
      <c r="AV461" s="13">
        <f>SUM(Tabel1[[#This Row],[Bez - doelgroep totaal]]+Tabel1[[#This Row],[Bez - Openbaar]]+Tabel1[[#This Row],[Bez - Foutparkeerders]]+Tabel1[[#This Row],[Bez - Obstakels]]+Tabel1[[#This Row],[Bez - Informeel]])</f>
        <v>30</v>
      </c>
      <c r="AW461"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61" s="8">
        <f>IF(OR(Tabel1[[#This Row],[Situatie tijdens meetmoment]]="wegwerkzaamheden",Tabel1[[#This Row],[Situatie tijdens meetmoment]]="niet bereikbaar")," ",IFERROR((Tabel1[[#This Row],[Bez - Privaat]])/Tabel1[[#This Row],[Cap - Privaat]],IF( AND((Tabel1[[#This Row],[Bez - Privaat]])&gt;0,Tabel1[[#This Row],[Cap - Privaat]]=0),"  ","   ")))</f>
        <v>0.5</v>
      </c>
      <c r="AY461"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0.76470588235294112</v>
      </c>
      <c r="AZ461"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0.88235294117647056</v>
      </c>
      <c r="BA461"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0.88235294117647056</v>
      </c>
      <c r="BB461" s="23">
        <f>IF(OR(Tabel1[[#This Row],[Situatie tijdens meetmoment]]="wegwerkzaamheden",Tabel1[[#This Row],[Situatie tijdens meetmoment]]="niet bereikbaar")," ",IFERROR(Tabel1[[#This Row],[Totale bezetting]]/Tabel1[[#This Row],[Totale capaciteit]],IF( AND(Tabel1[[#This Row],[Totale bezetting]]&gt;0,Tabel1[[#This Row],[Totale capaciteit]]=0),"  ","   ")))</f>
        <v>0.88235294117647056</v>
      </c>
      <c r="BC461" s="4"/>
      <c r="BN461"/>
      <c r="BQ461" s="4"/>
      <c r="BR461" s="11"/>
      <c r="BS461" s="1"/>
      <c r="BU461"/>
      <c r="CF461" s="4"/>
    </row>
    <row r="462" spans="1:84" x14ac:dyDescent="0.25">
      <c r="A462" s="1" t="s">
        <v>297</v>
      </c>
      <c r="B462" s="1" t="s">
        <v>305</v>
      </c>
      <c r="C462" s="1" t="s">
        <v>420</v>
      </c>
      <c r="D462" s="1" t="s">
        <v>385</v>
      </c>
      <c r="E462" s="40">
        <v>45521</v>
      </c>
      <c r="F462" s="37" t="s">
        <v>303</v>
      </c>
      <c r="G462" s="4">
        <v>34</v>
      </c>
      <c r="H462" s="4">
        <v>0</v>
      </c>
      <c r="I462" s="4">
        <v>0</v>
      </c>
      <c r="J462" s="4">
        <v>0</v>
      </c>
      <c r="K462" s="4">
        <v>0</v>
      </c>
      <c r="L462" s="4">
        <v>0</v>
      </c>
      <c r="M462" s="4">
        <v>0</v>
      </c>
      <c r="N462" s="4">
        <v>0</v>
      </c>
      <c r="O462" s="4">
        <v>0</v>
      </c>
      <c r="P462" s="4">
        <v>0</v>
      </c>
      <c r="Q462" s="4">
        <v>0</v>
      </c>
      <c r="R462" s="4">
        <v>0</v>
      </c>
      <c r="S462" s="4">
        <v>0</v>
      </c>
      <c r="T462" s="4">
        <v>0</v>
      </c>
      <c r="U462" s="4">
        <v>0</v>
      </c>
      <c r="V462" s="4">
        <v>8</v>
      </c>
      <c r="W462" s="4">
        <v>0</v>
      </c>
      <c r="X462"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16</v>
      </c>
      <c r="Y462" s="4">
        <f>Tabel1[[#This Row],[Totale openbare capaciteit]]+Tabel1[[#This Row],[Totale doelgroep capaciteit]]+Tabel1[[#This Row],[Cap - Informeel]]</f>
        <v>34</v>
      </c>
      <c r="Z462" s="29">
        <v>19</v>
      </c>
      <c r="AA462" s="30"/>
      <c r="AB462" s="30"/>
      <c r="AC462" s="30"/>
      <c r="AD462" s="30"/>
      <c r="AE462" s="30"/>
      <c r="AF462" s="30"/>
      <c r="AG462" s="30"/>
      <c r="AH462" s="4">
        <f>SUM(Tabel1[[#This Row],[Bez - Gehandicapten algemeen]:[Bez - Overig gereserveerd]])</f>
        <v>0</v>
      </c>
      <c r="AI462" s="29">
        <v>6</v>
      </c>
      <c r="AJ462" s="35"/>
      <c r="AK462" s="35"/>
      <c r="AL462" s="31"/>
      <c r="AM462" s="22">
        <f>SUM(Tabel1[[#This Row],[Bez - fout, canadees]:[Bez - fout, anders]])</f>
        <v>0</v>
      </c>
      <c r="AN462" s="30"/>
      <c r="AO462" s="30"/>
      <c r="AP462" s="30"/>
      <c r="AQ462" s="30"/>
      <c r="AR462" s="22">
        <f>SUM(Tabel1[[#This Row],[Bez - Obstakel, openbaar]:[Bez - Obstakel, doelgroep]])</f>
        <v>0</v>
      </c>
      <c r="AS462" s="28"/>
      <c r="AT462" s="28"/>
      <c r="AU462" s="1"/>
      <c r="AV462" s="13">
        <f>SUM(Tabel1[[#This Row],[Bez - doelgroep totaal]]+Tabel1[[#This Row],[Bez - Openbaar]]+Tabel1[[#This Row],[Bez - Foutparkeerders]]+Tabel1[[#This Row],[Bez - Obstakels]]+Tabel1[[#This Row],[Bez - Informeel]])</f>
        <v>19</v>
      </c>
      <c r="AW462"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62" s="8">
        <f>IF(OR(Tabel1[[#This Row],[Situatie tijdens meetmoment]]="wegwerkzaamheden",Tabel1[[#This Row],[Situatie tijdens meetmoment]]="niet bereikbaar")," ",IFERROR((Tabel1[[#This Row],[Bez - Privaat]])/Tabel1[[#This Row],[Cap - Privaat]],IF( AND((Tabel1[[#This Row],[Bez - Privaat]])&gt;0,Tabel1[[#This Row],[Cap - Privaat]]=0),"  ","   ")))</f>
        <v>0.375</v>
      </c>
      <c r="AY462"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0.55882352941176472</v>
      </c>
      <c r="AZ462"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0.55882352941176472</v>
      </c>
      <c r="BA462"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0.55882352941176472</v>
      </c>
      <c r="BB462" s="23">
        <f>IF(OR(Tabel1[[#This Row],[Situatie tijdens meetmoment]]="wegwerkzaamheden",Tabel1[[#This Row],[Situatie tijdens meetmoment]]="niet bereikbaar")," ",IFERROR(Tabel1[[#This Row],[Totale bezetting]]/Tabel1[[#This Row],[Totale capaciteit]],IF( AND(Tabel1[[#This Row],[Totale bezetting]]&gt;0,Tabel1[[#This Row],[Totale capaciteit]]=0),"  ","   ")))</f>
        <v>0.55882352941176472</v>
      </c>
      <c r="BC462" s="4"/>
      <c r="BN462"/>
      <c r="BQ462" s="4"/>
      <c r="BR462" s="11"/>
      <c r="BS462" s="1"/>
      <c r="BU462"/>
      <c r="CF462" s="4"/>
    </row>
    <row r="463" spans="1:84" x14ac:dyDescent="0.25">
      <c r="A463" s="1" t="s">
        <v>298</v>
      </c>
      <c r="B463" s="1" t="s">
        <v>305</v>
      </c>
      <c r="C463" s="1" t="s">
        <v>420</v>
      </c>
      <c r="D463" s="1" t="s">
        <v>380</v>
      </c>
      <c r="E463" s="40">
        <v>45518</v>
      </c>
      <c r="F463" s="37" t="s">
        <v>302</v>
      </c>
      <c r="G463" s="4">
        <v>41</v>
      </c>
      <c r="H463" s="4">
        <v>0</v>
      </c>
      <c r="I463" s="4">
        <v>0</v>
      </c>
      <c r="J463" s="4">
        <v>0</v>
      </c>
      <c r="K463" s="4">
        <v>2</v>
      </c>
      <c r="L463" s="4">
        <v>0</v>
      </c>
      <c r="M463" s="4">
        <v>0</v>
      </c>
      <c r="N463" s="4">
        <v>0</v>
      </c>
      <c r="O463" s="4">
        <v>2</v>
      </c>
      <c r="P463" s="4">
        <v>2</v>
      </c>
      <c r="Q463" s="4">
        <v>1</v>
      </c>
      <c r="R463" s="4">
        <v>6</v>
      </c>
      <c r="S463" s="4">
        <v>5</v>
      </c>
      <c r="T463" s="4">
        <v>1</v>
      </c>
      <c r="U463" s="4">
        <v>0</v>
      </c>
      <c r="V463" s="4">
        <v>5</v>
      </c>
      <c r="W463" s="4">
        <v>0</v>
      </c>
      <c r="X463"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32</v>
      </c>
      <c r="Y463" s="4">
        <f>Tabel1[[#This Row],[Totale openbare capaciteit]]+Tabel1[[#This Row],[Totale doelgroep capaciteit]]+Tabel1[[#This Row],[Cap - Informeel]]</f>
        <v>43</v>
      </c>
      <c r="Z463" s="29">
        <v>16</v>
      </c>
      <c r="AA463" s="30"/>
      <c r="AB463" s="30"/>
      <c r="AC463" s="30"/>
      <c r="AD463" s="30"/>
      <c r="AE463" s="30"/>
      <c r="AF463" s="30"/>
      <c r="AG463" s="30"/>
      <c r="AH463" s="4">
        <f>SUM(Tabel1[[#This Row],[Bez - Gehandicapten algemeen]:[Bez - Overig gereserveerd]])</f>
        <v>0</v>
      </c>
      <c r="AI463" s="29">
        <v>29</v>
      </c>
      <c r="AJ463" s="35"/>
      <c r="AK463" s="35"/>
      <c r="AL463" s="31"/>
      <c r="AM463" s="22">
        <f>SUM(Tabel1[[#This Row],[Bez - fout, canadees]:[Bez - fout, anders]])</f>
        <v>0</v>
      </c>
      <c r="AN463" s="29">
        <v>1</v>
      </c>
      <c r="AO463" s="29"/>
      <c r="AP463" s="30"/>
      <c r="AQ463" s="30" t="s">
        <v>397</v>
      </c>
      <c r="AR463" s="22">
        <f>SUM(Tabel1[[#This Row],[Bez - Obstakel, openbaar]:[Bez - Obstakel, doelgroep]])</f>
        <v>1</v>
      </c>
      <c r="AS463" s="28"/>
      <c r="AT463" s="28"/>
      <c r="AU463" s="1"/>
      <c r="AV463" s="13">
        <f>SUM(Tabel1[[#This Row],[Bez - doelgroep totaal]]+Tabel1[[#This Row],[Bez - Openbaar]]+Tabel1[[#This Row],[Bez - Foutparkeerders]]+Tabel1[[#This Row],[Bez - Obstakels]]+Tabel1[[#This Row],[Bez - Informeel]])</f>
        <v>17</v>
      </c>
      <c r="AW463"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463" s="8">
        <f>IF(OR(Tabel1[[#This Row],[Situatie tijdens meetmoment]]="wegwerkzaamheden",Tabel1[[#This Row],[Situatie tijdens meetmoment]]="niet bereikbaar")," ",IFERROR((Tabel1[[#This Row],[Bez - Privaat]])/Tabel1[[#This Row],[Cap - Privaat]],IF( AND((Tabel1[[#This Row],[Bez - Privaat]])&gt;0,Tabel1[[#This Row],[Cap - Privaat]]=0),"  ","   ")))</f>
        <v>0.90625</v>
      </c>
      <c r="AY463"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0.41463414634146339</v>
      </c>
      <c r="AZ463"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0.41463414634146339</v>
      </c>
      <c r="BA463"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0.39534883720930231</v>
      </c>
      <c r="BB463" s="23">
        <f>IF(OR(Tabel1[[#This Row],[Situatie tijdens meetmoment]]="wegwerkzaamheden",Tabel1[[#This Row],[Situatie tijdens meetmoment]]="niet bereikbaar")," ",IFERROR(Tabel1[[#This Row],[Totale bezetting]]/Tabel1[[#This Row],[Totale capaciteit]],IF( AND(Tabel1[[#This Row],[Totale bezetting]]&gt;0,Tabel1[[#This Row],[Totale capaciteit]]=0),"  ","   ")))</f>
        <v>0.39534883720930231</v>
      </c>
      <c r="BC463" s="4"/>
      <c r="BN463"/>
      <c r="BQ463" s="4"/>
      <c r="BR463" s="11"/>
      <c r="BS463" s="1"/>
      <c r="BU463"/>
      <c r="CF463" s="4"/>
    </row>
    <row r="464" spans="1:84" x14ac:dyDescent="0.25">
      <c r="A464" s="1" t="s">
        <v>298</v>
      </c>
      <c r="B464" s="1" t="s">
        <v>305</v>
      </c>
      <c r="C464" s="1" t="s">
        <v>420</v>
      </c>
      <c r="D464" s="1" t="s">
        <v>380</v>
      </c>
      <c r="E464" s="40">
        <v>45521</v>
      </c>
      <c r="F464" s="37" t="s">
        <v>303</v>
      </c>
      <c r="G464" s="4">
        <v>41</v>
      </c>
      <c r="H464" s="4">
        <v>0</v>
      </c>
      <c r="I464" s="4">
        <v>0</v>
      </c>
      <c r="J464" s="4">
        <v>0</v>
      </c>
      <c r="K464" s="4">
        <v>2</v>
      </c>
      <c r="L464" s="4">
        <v>0</v>
      </c>
      <c r="M464" s="4">
        <v>0</v>
      </c>
      <c r="N464" s="4">
        <v>0</v>
      </c>
      <c r="O464" s="4">
        <v>2</v>
      </c>
      <c r="P464" s="4">
        <v>2</v>
      </c>
      <c r="Q464" s="4">
        <v>1</v>
      </c>
      <c r="R464" s="4">
        <v>6</v>
      </c>
      <c r="S464" s="4">
        <v>5</v>
      </c>
      <c r="T464" s="4">
        <v>1</v>
      </c>
      <c r="U464" s="4">
        <v>0</v>
      </c>
      <c r="V464" s="4">
        <v>5</v>
      </c>
      <c r="W464" s="4">
        <v>0</v>
      </c>
      <c r="X464"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32</v>
      </c>
      <c r="Y464" s="4">
        <f>Tabel1[[#This Row],[Totale openbare capaciteit]]+Tabel1[[#This Row],[Totale doelgroep capaciteit]]+Tabel1[[#This Row],[Cap - Informeel]]</f>
        <v>43</v>
      </c>
      <c r="Z464" s="29">
        <v>17</v>
      </c>
      <c r="AA464" s="30"/>
      <c r="AB464" s="30"/>
      <c r="AC464" s="30"/>
      <c r="AD464" s="30"/>
      <c r="AE464" s="30"/>
      <c r="AF464" s="30"/>
      <c r="AG464" s="30"/>
      <c r="AH464" s="4">
        <f>SUM(Tabel1[[#This Row],[Bez - Gehandicapten algemeen]:[Bez - Overig gereserveerd]])</f>
        <v>0</v>
      </c>
      <c r="AI464" s="29">
        <v>22</v>
      </c>
      <c r="AJ464" s="35"/>
      <c r="AK464" s="35"/>
      <c r="AL464" s="31"/>
      <c r="AM464" s="22">
        <f>SUM(Tabel1[[#This Row],[Bez - fout, canadees]:[Bez - fout, anders]])</f>
        <v>0</v>
      </c>
      <c r="AN464" s="30"/>
      <c r="AO464" s="30"/>
      <c r="AP464" s="30"/>
      <c r="AQ464" s="30"/>
      <c r="AR464" s="22">
        <f>SUM(Tabel1[[#This Row],[Bez - Obstakel, openbaar]:[Bez - Obstakel, doelgroep]])</f>
        <v>0</v>
      </c>
      <c r="AS464" s="28"/>
      <c r="AT464" s="28"/>
      <c r="AU464" s="1"/>
      <c r="AV464" s="13">
        <f>SUM(Tabel1[[#This Row],[Bez - doelgroep totaal]]+Tabel1[[#This Row],[Bez - Openbaar]]+Tabel1[[#This Row],[Bez - Foutparkeerders]]+Tabel1[[#This Row],[Bez - Obstakels]]+Tabel1[[#This Row],[Bez - Informeel]])</f>
        <v>17</v>
      </c>
      <c r="AW464" s="8">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0</v>
      </c>
      <c r="AX464" s="8">
        <f>IF(OR(Tabel1[[#This Row],[Situatie tijdens meetmoment]]="wegwerkzaamheden",Tabel1[[#This Row],[Situatie tijdens meetmoment]]="niet bereikbaar")," ",IFERROR((Tabel1[[#This Row],[Bez - Privaat]])/Tabel1[[#This Row],[Cap - Privaat]],IF( AND((Tabel1[[#This Row],[Bez - Privaat]])&gt;0,Tabel1[[#This Row],[Cap - Privaat]]=0),"  ","   ")))</f>
        <v>0.6875</v>
      </c>
      <c r="AY464" s="8">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0.41463414634146339</v>
      </c>
      <c r="AZ464" s="8">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0.41463414634146339</v>
      </c>
      <c r="BA464" s="8">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0.39534883720930231</v>
      </c>
      <c r="BB464" s="23">
        <f>IF(OR(Tabel1[[#This Row],[Situatie tijdens meetmoment]]="wegwerkzaamheden",Tabel1[[#This Row],[Situatie tijdens meetmoment]]="niet bereikbaar")," ",IFERROR(Tabel1[[#This Row],[Totale bezetting]]/Tabel1[[#This Row],[Totale capaciteit]],IF( AND(Tabel1[[#This Row],[Totale bezetting]]&gt;0,Tabel1[[#This Row],[Totale capaciteit]]=0),"  ","   ")))</f>
        <v>0.39534883720930231</v>
      </c>
      <c r="BC464" s="4"/>
      <c r="BN464"/>
      <c r="BQ464" s="4"/>
      <c r="BR464" s="11"/>
      <c r="BS464" s="1"/>
      <c r="BU464"/>
      <c r="CF464" s="4"/>
    </row>
    <row r="465" spans="1:84" x14ac:dyDescent="0.25">
      <c r="A465" s="1" t="s">
        <v>299</v>
      </c>
      <c r="B465" s="1" t="s">
        <v>305</v>
      </c>
      <c r="C465" s="1" t="s">
        <v>420</v>
      </c>
      <c r="D465" s="1" t="s">
        <v>380</v>
      </c>
      <c r="E465" s="40">
        <v>45518</v>
      </c>
      <c r="F465" s="37" t="s">
        <v>302</v>
      </c>
      <c r="G465" s="4">
        <v>0</v>
      </c>
      <c r="H465" s="4">
        <v>0</v>
      </c>
      <c r="I465" s="4">
        <v>0</v>
      </c>
      <c r="J465" s="4">
        <v>0</v>
      </c>
      <c r="K465" s="4">
        <v>0</v>
      </c>
      <c r="L465" s="4">
        <v>0</v>
      </c>
      <c r="M465" s="4">
        <v>0</v>
      </c>
      <c r="N465" s="4">
        <v>0</v>
      </c>
      <c r="O465" s="4">
        <v>0</v>
      </c>
      <c r="P465" s="4">
        <v>0</v>
      </c>
      <c r="Q465" s="4">
        <v>0</v>
      </c>
      <c r="R465" s="4">
        <v>0</v>
      </c>
      <c r="S465" s="4">
        <v>0</v>
      </c>
      <c r="T465" s="4">
        <v>0</v>
      </c>
      <c r="U465" s="4">
        <v>0</v>
      </c>
      <c r="V465" s="4">
        <v>0</v>
      </c>
      <c r="W465" s="4">
        <v>0</v>
      </c>
      <c r="X465"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65" s="4">
        <f>Tabel1[[#This Row],[Totale openbare capaciteit]]+Tabel1[[#This Row],[Totale doelgroep capaciteit]]+Tabel1[[#This Row],[Cap - Informeel]]</f>
        <v>0</v>
      </c>
      <c r="Z465" s="30"/>
      <c r="AA465" s="30"/>
      <c r="AB465" s="30"/>
      <c r="AC465" s="30"/>
      <c r="AD465" s="30"/>
      <c r="AE465" s="30"/>
      <c r="AF465" s="30"/>
      <c r="AG465" s="30"/>
      <c r="AH465" s="4">
        <f>SUM(Tabel1[[#This Row],[Bez - Gehandicapten algemeen]:[Bez - Overig gereserveerd]])</f>
        <v>0</v>
      </c>
      <c r="AI465" s="30"/>
      <c r="AJ465" s="35"/>
      <c r="AK465" s="35"/>
      <c r="AL465" s="31"/>
      <c r="AM465" s="22">
        <f>SUM(Tabel1[[#This Row],[Bez - fout, canadees]:[Bez - fout, anders]])</f>
        <v>0</v>
      </c>
      <c r="AN465" s="30"/>
      <c r="AO465" s="30"/>
      <c r="AP465" s="30"/>
      <c r="AQ465" s="30"/>
      <c r="AR465" s="22">
        <f>SUM(Tabel1[[#This Row],[Bez - Obstakel, openbaar]:[Bez - Obstakel, doelgroep]])</f>
        <v>0</v>
      </c>
      <c r="AS465" s="28"/>
      <c r="AT465" s="28"/>
      <c r="AU465" s="1"/>
      <c r="AV465" s="13">
        <f>SUM(Tabel1[[#This Row],[Bez - doelgroep totaal]]+Tabel1[[#This Row],[Bez - Openbaar]]+Tabel1[[#This Row],[Bez - Foutparkeerders]]+Tabel1[[#This Row],[Bez - Obstakels]]+Tabel1[[#This Row],[Bez - Informeel]])</f>
        <v>0</v>
      </c>
      <c r="AW465"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65"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65"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465"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465"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465"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465" s="4"/>
      <c r="BN465"/>
      <c r="BQ465" s="4"/>
      <c r="BR465" s="11"/>
      <c r="BS465" s="1"/>
      <c r="BU465"/>
      <c r="CF465" s="4"/>
    </row>
    <row r="466" spans="1:84" x14ac:dyDescent="0.25">
      <c r="A466" s="1" t="s">
        <v>299</v>
      </c>
      <c r="B466" s="1" t="s">
        <v>305</v>
      </c>
      <c r="C466" s="1" t="s">
        <v>420</v>
      </c>
      <c r="D466" s="1" t="s">
        <v>380</v>
      </c>
      <c r="E466" s="40">
        <v>45521</v>
      </c>
      <c r="F466" s="37" t="s">
        <v>303</v>
      </c>
      <c r="G466" s="4">
        <v>0</v>
      </c>
      <c r="H466" s="4">
        <v>0</v>
      </c>
      <c r="I466" s="4">
        <v>0</v>
      </c>
      <c r="J466" s="4">
        <v>0</v>
      </c>
      <c r="K466" s="4">
        <v>0</v>
      </c>
      <c r="L466" s="4">
        <v>0</v>
      </c>
      <c r="M466" s="4">
        <v>0</v>
      </c>
      <c r="N466" s="4">
        <v>0</v>
      </c>
      <c r="O466" s="4">
        <v>0</v>
      </c>
      <c r="P466" s="4">
        <v>0</v>
      </c>
      <c r="Q466" s="4">
        <v>0</v>
      </c>
      <c r="R466" s="4">
        <v>0</v>
      </c>
      <c r="S466" s="4">
        <v>0</v>
      </c>
      <c r="T466" s="4">
        <v>0</v>
      </c>
      <c r="U466" s="4">
        <v>0</v>
      </c>
      <c r="V466" s="4">
        <v>0</v>
      </c>
      <c r="W466" s="4">
        <v>0</v>
      </c>
      <c r="X466"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0</v>
      </c>
      <c r="Y466" s="4">
        <f>Tabel1[[#This Row],[Totale openbare capaciteit]]+Tabel1[[#This Row],[Totale doelgroep capaciteit]]+Tabel1[[#This Row],[Cap - Informeel]]</f>
        <v>0</v>
      </c>
      <c r="Z466" s="30"/>
      <c r="AA466" s="30"/>
      <c r="AB466" s="30"/>
      <c r="AC466" s="30"/>
      <c r="AD466" s="30"/>
      <c r="AE466" s="30"/>
      <c r="AF466" s="30"/>
      <c r="AG466" s="30"/>
      <c r="AH466" s="4">
        <f>SUM(Tabel1[[#This Row],[Bez - Gehandicapten algemeen]:[Bez - Overig gereserveerd]])</f>
        <v>0</v>
      </c>
      <c r="AI466" s="30"/>
      <c r="AJ466" s="35"/>
      <c r="AK466" s="35"/>
      <c r="AL466" s="31"/>
      <c r="AM466" s="22">
        <f>SUM(Tabel1[[#This Row],[Bez - fout, canadees]:[Bez - fout, anders]])</f>
        <v>0</v>
      </c>
      <c r="AN466" s="30"/>
      <c r="AO466" s="30"/>
      <c r="AP466" s="30"/>
      <c r="AQ466" s="30"/>
      <c r="AR466" s="22">
        <f>SUM(Tabel1[[#This Row],[Bez - Obstakel, openbaar]:[Bez - Obstakel, doelgroep]])</f>
        <v>0</v>
      </c>
      <c r="AS466" s="28"/>
      <c r="AT466" s="28"/>
      <c r="AU466" s="1"/>
      <c r="AV466" s="13">
        <f>SUM(Tabel1[[#This Row],[Bez - doelgroep totaal]]+Tabel1[[#This Row],[Bez - Openbaar]]+Tabel1[[#This Row],[Bez - Foutparkeerders]]+Tabel1[[#This Row],[Bez - Obstakels]]+Tabel1[[#This Row],[Bez - Informeel]])</f>
        <v>0</v>
      </c>
      <c r="AW466"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66" s="8" t="str">
        <f>IF(OR(Tabel1[[#This Row],[Situatie tijdens meetmoment]]="wegwerkzaamheden",Tabel1[[#This Row],[Situatie tijdens meetmoment]]="niet bereikbaar")," ",IFERROR((Tabel1[[#This Row],[Bez - Privaat]])/Tabel1[[#This Row],[Cap - Privaat]],IF( AND((Tabel1[[#This Row],[Bez - Privaat]])&gt;0,Tabel1[[#This Row],[Cap - Privaat]]=0),"  ","   ")))</f>
        <v xml:space="preserve">   </v>
      </c>
      <c r="AY466"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466"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466"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466"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466" s="4"/>
      <c r="BN466"/>
      <c r="BQ466" s="4"/>
      <c r="BR466" s="11"/>
      <c r="BS466" s="1"/>
      <c r="BU466"/>
      <c r="CF466" s="4"/>
    </row>
    <row r="467" spans="1:84" x14ac:dyDescent="0.25">
      <c r="A467" s="1" t="s">
        <v>300</v>
      </c>
      <c r="B467" s="1" t="s">
        <v>306</v>
      </c>
      <c r="C467" s="1" t="s">
        <v>420</v>
      </c>
      <c r="D467" s="1" t="s">
        <v>331</v>
      </c>
      <c r="E467" s="40">
        <v>45521</v>
      </c>
      <c r="F467" s="37" t="s">
        <v>303</v>
      </c>
      <c r="G467" s="4">
        <v>0</v>
      </c>
      <c r="H467" s="4">
        <v>0</v>
      </c>
      <c r="I467" s="4">
        <v>0</v>
      </c>
      <c r="J467" s="4">
        <v>0</v>
      </c>
      <c r="K467" s="4">
        <v>0</v>
      </c>
      <c r="L467" s="4">
        <v>0</v>
      </c>
      <c r="M467" s="4">
        <v>0</v>
      </c>
      <c r="N467" s="4">
        <v>0</v>
      </c>
      <c r="O467" s="4">
        <v>0</v>
      </c>
      <c r="P467" s="4">
        <v>0</v>
      </c>
      <c r="Q467" s="4">
        <v>2</v>
      </c>
      <c r="R467" s="4">
        <v>0</v>
      </c>
      <c r="S467" s="4">
        <v>0</v>
      </c>
      <c r="T467" s="4">
        <v>3</v>
      </c>
      <c r="U467" s="4">
        <v>3</v>
      </c>
      <c r="V467" s="4">
        <v>0</v>
      </c>
      <c r="W467" s="4">
        <v>0</v>
      </c>
      <c r="X467"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22</v>
      </c>
      <c r="Y467" s="4">
        <f>Tabel1[[#This Row],[Totale openbare capaciteit]]+Tabel1[[#This Row],[Totale doelgroep capaciteit]]+Tabel1[[#This Row],[Cap - Informeel]]</f>
        <v>0</v>
      </c>
      <c r="Z467" s="29"/>
      <c r="AA467" s="30"/>
      <c r="AB467" s="30"/>
      <c r="AC467" s="30"/>
      <c r="AD467" s="30"/>
      <c r="AE467" s="30"/>
      <c r="AF467" s="30"/>
      <c r="AG467" s="30"/>
      <c r="AH467" s="4">
        <f>SUM(Tabel1[[#This Row],[Bez - Gehandicapten algemeen]:[Bez - Overig gereserveerd]])</f>
        <v>0</v>
      </c>
      <c r="AI467" s="29">
        <v>10</v>
      </c>
      <c r="AJ467" s="35"/>
      <c r="AK467" s="35">
        <v>1</v>
      </c>
      <c r="AL467" s="31"/>
      <c r="AM467" s="22">
        <f>SUM(Tabel1[[#This Row],[Bez - fout, canadees]:[Bez - fout, anders]])</f>
        <v>1</v>
      </c>
      <c r="AN467" s="30"/>
      <c r="AO467" s="30"/>
      <c r="AP467" s="30"/>
      <c r="AQ467" s="30"/>
      <c r="AR467" s="22">
        <f>SUM(Tabel1[[#This Row],[Bez - Obstakel, openbaar]:[Bez - Obstakel, doelgroep]])</f>
        <v>0</v>
      </c>
      <c r="AS467" s="28"/>
      <c r="AT467" s="28"/>
      <c r="AU467" s="1" t="s">
        <v>401</v>
      </c>
      <c r="AV467" s="13">
        <f>SUM(Tabel1[[#This Row],[Bez - doelgroep totaal]]+Tabel1[[#This Row],[Bez - Openbaar]]+Tabel1[[#This Row],[Bez - Foutparkeerders]]+Tabel1[[#This Row],[Bez - Obstakels]]+Tabel1[[#This Row],[Bez - Informeel]])</f>
        <v>1</v>
      </c>
      <c r="AW467"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67" s="8">
        <f>IF(OR(Tabel1[[#This Row],[Situatie tijdens meetmoment]]="wegwerkzaamheden",Tabel1[[#This Row],[Situatie tijdens meetmoment]]="niet bereikbaar")," ",IFERROR((Tabel1[[#This Row],[Bez - Privaat]])/Tabel1[[#This Row],[Cap - Privaat]],IF( AND((Tabel1[[#This Row],[Bez - Privaat]])&gt;0,Tabel1[[#This Row],[Cap - Privaat]]=0),"  ","   ")))</f>
        <v>0.45454545454545453</v>
      </c>
      <c r="AY467"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467"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467"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467"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467" s="4"/>
      <c r="BN467"/>
      <c r="BQ467" s="4"/>
      <c r="BR467" s="11"/>
      <c r="BS467" s="1"/>
      <c r="BU467"/>
      <c r="CF467" s="4"/>
    </row>
    <row r="468" spans="1:84" x14ac:dyDescent="0.25">
      <c r="A468" s="1" t="s">
        <v>300</v>
      </c>
      <c r="B468" s="1" t="s">
        <v>306</v>
      </c>
      <c r="C468" s="1" t="s">
        <v>420</v>
      </c>
      <c r="D468" s="1" t="s">
        <v>331</v>
      </c>
      <c r="E468" s="40">
        <v>45518</v>
      </c>
      <c r="F468" s="37" t="s">
        <v>302</v>
      </c>
      <c r="G468" s="4">
        <v>0</v>
      </c>
      <c r="H468" s="4">
        <v>0</v>
      </c>
      <c r="I468" s="4">
        <v>0</v>
      </c>
      <c r="J468" s="4">
        <v>0</v>
      </c>
      <c r="K468" s="4">
        <v>0</v>
      </c>
      <c r="L468" s="4">
        <v>0</v>
      </c>
      <c r="M468" s="4">
        <v>0</v>
      </c>
      <c r="N468" s="4">
        <v>0</v>
      </c>
      <c r="O468" s="4">
        <v>0</v>
      </c>
      <c r="P468" s="4">
        <v>0</v>
      </c>
      <c r="Q468" s="4">
        <v>2</v>
      </c>
      <c r="R468" s="4">
        <v>0</v>
      </c>
      <c r="S468" s="4">
        <v>0</v>
      </c>
      <c r="T468" s="4">
        <v>3</v>
      </c>
      <c r="U468" s="4">
        <v>3</v>
      </c>
      <c r="V468" s="4">
        <v>0</v>
      </c>
      <c r="W468" s="4">
        <v>0</v>
      </c>
      <c r="X468" s="4">
        <f>Tabel1[[#This Row],[Korte, enkele oprit zonder garage]]+2*Tabel1[[#This Row],[Korte, dubbele oprit zonder garage]]+Tabel1[[#This Row],[Korte, enkele oprit met garage]]+2*Tabel1[[#This Row],[Korte, dubbele oprit met garage]]+2*Tabel1[[#This Row],[Lange, enkele oprit zonder garage]]+4*Tabel1[[#This Row],[Lange, dubbele oprit zonder garage]]+2*Tabel1[[#This Row],[Lange, enkele oprit met garage]]+4*Tabel1[[#This Row],[Lange, dubbele oprit met garage]]</f>
        <v>22</v>
      </c>
      <c r="Y468" s="4">
        <f>Tabel1[[#This Row],[Totale openbare capaciteit]]+Tabel1[[#This Row],[Totale doelgroep capaciteit]]+Tabel1[[#This Row],[Cap - Informeel]]</f>
        <v>0</v>
      </c>
      <c r="Z468" s="30"/>
      <c r="AA468" s="29"/>
      <c r="AB468" s="30"/>
      <c r="AC468" s="30"/>
      <c r="AD468" s="30"/>
      <c r="AE468" s="30"/>
      <c r="AF468" s="30"/>
      <c r="AG468" s="30"/>
      <c r="AH468" s="4">
        <f>SUM(Tabel1[[#This Row],[Bez - Gehandicapten algemeen]:[Bez - Overig gereserveerd]])</f>
        <v>0</v>
      </c>
      <c r="AI468" s="29">
        <v>4</v>
      </c>
      <c r="AJ468" s="35"/>
      <c r="AK468" s="35">
        <v>1</v>
      </c>
      <c r="AL468" s="31"/>
      <c r="AM468" s="22">
        <f>SUM(Tabel1[[#This Row],[Bez - fout, canadees]:[Bez - fout, anders]])</f>
        <v>1</v>
      </c>
      <c r="AN468" s="30"/>
      <c r="AO468" s="30"/>
      <c r="AP468" s="30"/>
      <c r="AQ468" s="30"/>
      <c r="AR468" s="22">
        <f>SUM(Tabel1[[#This Row],[Bez - Obstakel, openbaar]:[Bez - Obstakel, doelgroep]])</f>
        <v>0</v>
      </c>
      <c r="AS468" s="28"/>
      <c r="AT468" s="28"/>
      <c r="AU468" s="1" t="s">
        <v>401</v>
      </c>
      <c r="AV468" s="13">
        <f>SUM(Tabel1[[#This Row],[Bez - doelgroep totaal]]+Tabel1[[#This Row],[Bez - Openbaar]]+Tabel1[[#This Row],[Bez - Foutparkeerders]]+Tabel1[[#This Row],[Bez - Obstakels]]+Tabel1[[#This Row],[Bez - Informeel]])</f>
        <v>1</v>
      </c>
      <c r="AW468" s="8" t="str">
        <f>IF(OR(Tabel1[[#This Row],[Situatie tijdens meetmoment]]="wegwerkzaamheden",Tabel1[[#This Row],[Situatie tijdens meetmoment]]="niet bereikbaar")," ",IFERROR((Tabel1[[#This Row],[Bez - doelgroep totaal]]+Tabel1[[#This Row],[Bez - Obstakel, doelgroep]])/Tabel1[[#This Row],[Totale doelgroep capaciteit]],IF( AND((Tabel1[[#This Row],[Bez - doelgroep totaal]]+Tabel1[[#This Row],[Bez - Obstakel, doelgroep]])&gt;0,Tabel1[[#This Row],[Totale doelgroep capaciteit]]=0),"  ","   ")))</f>
        <v xml:space="preserve">   </v>
      </c>
      <c r="AX468" s="8">
        <f>IF(OR(Tabel1[[#This Row],[Situatie tijdens meetmoment]]="wegwerkzaamheden",Tabel1[[#This Row],[Situatie tijdens meetmoment]]="niet bereikbaar")," ",IFERROR((Tabel1[[#This Row],[Bez - Privaat]])/Tabel1[[#This Row],[Cap - Privaat]],IF( AND((Tabel1[[#This Row],[Bez - Privaat]])&gt;0,Tabel1[[#This Row],[Cap - Privaat]]=0),"  ","   ")))</f>
        <v>0.18181818181818182</v>
      </c>
      <c r="AY468" s="8" t="str">
        <f>IF(OR(Tabel1[[#This Row],[Situatie tijdens meetmoment]]="wegwerkzaamheden",Tabel1[[#This Row],[Situatie tijdens meetmoment]]="niet bereikbaar")," ",IFERROR((Tabel1[[#This Row],[Bez - Openbaar]]+Tabel1[[#This Row],[Bez - Obstakel, openbaar]])/Tabel1[[#This Row],[Totale openbare capaciteit]],IF( AND((Tabel1[[#This Row],[Bez - Openbaar]]+Tabel1[[#This Row],[Bez - Obstakel, openbaar]])&gt;0,Tabel1[[#This Row],[Totale openbare capaciteit]]=0),"  ","   ")))</f>
        <v xml:space="preserve">   </v>
      </c>
      <c r="AZ468" s="8" t="str">
        <f>IF(OR(Tabel1[[#This Row],[Situatie tijdens meetmoment]]="wegwerkzaamheden",Tabel1[[#This Row],[Situatie tijdens meetmoment]]="niet bereikbaar")," ",IFERROR((Tabel1[[#This Row],[Bez - Openbaar]]+Tabel1[[#This Row],[Bez - Foutparkeerders]]+Tabel1[[#This Row],[Bez - Informeel]]+Tabel1[[#This Row],[Bez - Obstakel, openbaar]])/Tabel1[[#This Row],[Totale openbare capaciteit]],IF( AND((Tabel1[[#This Row],[Bez - Openbaar]]+Tabel1[[#This Row],[Bez - Foutparkeerders]]+Tabel1[[#This Row],[Bez - Informeel]]+Tabel1[[#This Row],[Bez - Obstakel, openbaar]])&gt;0,Tabel1[[#This Row],[Totale openbare capaciteit]]=0),"  ","   ")))</f>
        <v xml:space="preserve">  </v>
      </c>
      <c r="BA468" s="8" t="str">
        <f>IF(OR(Tabel1[[#This Row],[Situatie tijdens meetmoment]]="wegwerkzaamheden",Tabel1[[#This Row],[Situatie tijdens meetmoment]]="niet bereikbaar")," ",IFERROR(Tabel1[[#This Row],[Totale bezetting]]/(Tabel1[[#This Row],[Totale capaciteit]]-Tabel1[[#This Row],[Cap - Informeel]]),IF( AND(Tabel1[[#This Row],[Totale bezetting]]&gt;0,(Tabel1[[#This Row],[Totale capaciteit]]-Tabel1[[#This Row],[Cap - Informeel]])=0),"  ","   ")))</f>
        <v xml:space="preserve">  </v>
      </c>
      <c r="BB468" s="23" t="str">
        <f>IF(OR(Tabel1[[#This Row],[Situatie tijdens meetmoment]]="wegwerkzaamheden",Tabel1[[#This Row],[Situatie tijdens meetmoment]]="niet bereikbaar")," ",IFERROR(Tabel1[[#This Row],[Totale bezetting]]/Tabel1[[#This Row],[Totale capaciteit]],IF( AND(Tabel1[[#This Row],[Totale bezetting]]&gt;0,Tabel1[[#This Row],[Totale capaciteit]]=0),"  ","   ")))</f>
        <v xml:space="preserve">  </v>
      </c>
      <c r="BC468" s="4"/>
      <c r="BN468"/>
      <c r="BQ468" s="4"/>
      <c r="BR468" s="11"/>
      <c r="BS468" s="1"/>
      <c r="BU468"/>
      <c r="CF468" s="4"/>
    </row>
    <row r="469" spans="1:84" x14ac:dyDescent="0.25">
      <c r="D469" s="1"/>
      <c r="E469" s="24"/>
      <c r="F469" s="38"/>
      <c r="G469" s="4">
        <f>SUBTOTAL(109,Tabel1[Totale openbare capaciteit])</f>
        <v>4546</v>
      </c>
      <c r="H469" s="4">
        <f>SUBTOTAL(109,Tabel1[Cap - Informeel])</f>
        <v>554</v>
      </c>
      <c r="I469" s="4">
        <f>SUBTOTAL(109,Tabel1[Cap - Gehandicapten algemeen])</f>
        <v>46</v>
      </c>
      <c r="J469" s="4">
        <f>SUBTOTAL(109,Tabel1[Cap - Gehandicapten kenteken])</f>
        <v>30</v>
      </c>
      <c r="K469" s="4">
        <f>SUBTOTAL(109,Tabel1[Cap - Elektrisch])</f>
        <v>46</v>
      </c>
      <c r="L469" s="4">
        <f>SUBTOTAL(109,Tabel1[Cap - LadenLossen])</f>
        <v>0</v>
      </c>
      <c r="N469" s="4">
        <f>SUBTOTAL(109,Tabel1[Cap - Overig gereserveerd])</f>
        <v>40</v>
      </c>
      <c r="O469" s="4">
        <f>SUBTOTAL(109,Tabel1[Totale doelgroep capaciteit])</f>
        <v>166</v>
      </c>
      <c r="P469" s="4">
        <f>SUBTOTAL(109,Tabel1[Korte, enkele oprit zonder garage])</f>
        <v>271</v>
      </c>
      <c r="Q469" s="4">
        <f>SUBTOTAL(109,Tabel1[Korte, dubbele oprit zonder garage])</f>
        <v>100</v>
      </c>
      <c r="R469" s="4">
        <f>SUBTOTAL(109,Tabel1[Korte, enkele oprit met garage])</f>
        <v>284</v>
      </c>
      <c r="S469" s="4">
        <f>SUBTOTAL(109,Tabel1[Korte, dubbele oprit met garage])</f>
        <v>94</v>
      </c>
      <c r="T469" s="4">
        <f>SUBTOTAL(109,Tabel1[Lange, enkele oprit zonder garage])</f>
        <v>184</v>
      </c>
      <c r="U469" s="4">
        <f>SUBTOTAL(109,Tabel1[Lange, dubbele oprit zonder garage])</f>
        <v>20</v>
      </c>
      <c r="V469" s="4">
        <f>SUBTOTAL(109,Tabel1[Lange, enkele oprit met garage])</f>
        <v>222</v>
      </c>
      <c r="W469" s="4">
        <f>SUBTOTAL(109,Tabel1[Lange, dubbele oprit met garage])</f>
        <v>38</v>
      </c>
      <c r="X469" s="4">
        <f>SUBTOTAL(109,Tabel1[Cap - Privaat])</f>
        <v>1987</v>
      </c>
      <c r="Y469" s="4">
        <f>SUBTOTAL(109,Tabel1[Totale capaciteit])</f>
        <v>5266</v>
      </c>
      <c r="Z469" s="13">
        <f>SUBTOTAL(109,Tabel1[Bez - Openbaar])</f>
        <v>2525</v>
      </c>
      <c r="AA469" s="13">
        <f>SUBTOTAL(109,Tabel1[Bez - Informeel])</f>
        <v>334</v>
      </c>
      <c r="AB469" s="13">
        <f>SUBTOTAL(109,Tabel1[Bez - Gehandicapten algemeen])</f>
        <v>10</v>
      </c>
      <c r="AC469" s="13">
        <f>SUBTOTAL(109,Tabel1[Bez - Gehandicapten kenteken])</f>
        <v>21</v>
      </c>
      <c r="AD469" s="13">
        <f>SUBTOTAL(109,Tabel1[Bez - Elektrisch])</f>
        <v>11</v>
      </c>
      <c r="AE469" s="13">
        <f>SUBTOTAL(109,Tabel1[Bez - LadenLossen])</f>
        <v>0</v>
      </c>
      <c r="AF469" s="13">
        <f>SUBTOTAL(109,Tabel1[Bez - Autodate])</f>
        <v>0</v>
      </c>
      <c r="AG469" s="13">
        <f>SUBTOTAL(109,Tabel1[Bez - Overig gereserveerd])</f>
        <v>3</v>
      </c>
      <c r="AH469" s="4">
        <f>SUBTOTAL(109,Tabel1[Bez - doelgroep totaal])</f>
        <v>45</v>
      </c>
      <c r="AI469" s="13">
        <f>SUBTOTAL(109,Tabel1[Bez - Privaat])</f>
        <v>1107</v>
      </c>
      <c r="AJ469" s="4">
        <f>SUBTOTAL(109,Tabel1[Bez - fout, canadees])</f>
        <v>15</v>
      </c>
      <c r="AK469" s="4">
        <f>SUBTOTAL(109,Tabel1[Bez - fout, anders])</f>
        <v>173</v>
      </c>
      <c r="AL469" s="4"/>
      <c r="AM469" s="13">
        <f>SUBTOTAL(109,Tabel1[Bez - Foutparkeerders])</f>
        <v>188</v>
      </c>
      <c r="AN469" s="13">
        <f>SUBTOTAL(109,Tabel1[Bez - Obstakel, openbaar])</f>
        <v>40</v>
      </c>
      <c r="AO469" s="13"/>
      <c r="AP469" s="13">
        <f>SUBTOTAL(109,Tabel1[Bez - Obstakel, doelgroep])</f>
        <v>0</v>
      </c>
      <c r="AQ469" s="4"/>
      <c r="AR469" s="13">
        <f>SUBTOTAL(109,Tabel1[Bez - Obstakels])</f>
        <v>40</v>
      </c>
      <c r="AT469" s="4"/>
      <c r="AU469" s="1"/>
      <c r="AV469" s="13">
        <f>SUBTOTAL(109,Tabel1[Totale bezetting])</f>
        <v>3132</v>
      </c>
      <c r="AW469" s="8">
        <f>IFERROR((Tabel1[[#Totals],[Bez - Obstakel, doelgroep]]+Tabel1[[#Totals],[Bez - doelgroep totaal]])/Tabel1[[#Totals],[Totale doelgroep capaciteit]],"   ")</f>
        <v>0.27108433734939757</v>
      </c>
      <c r="AX469" s="8">
        <f>IFERROR(Tabel1[[#Totals],[Bez - Privaat]]/Tabel1[[#Totals],[Cap - Privaat]],"   ")</f>
        <v>0.55712128837443387</v>
      </c>
      <c r="AY469" s="8">
        <f>IFERROR((Tabel1[[#Totals],[Bez - Openbaar]]+Tabel1[[#Totals],[Bez - Obstakel, openbaar]])/Tabel1[[#Totals],[Totale openbare capaciteit]],"   ")</f>
        <v>0.56423229212494497</v>
      </c>
      <c r="AZ469" s="8">
        <f>IFERROR((Tabel1[[#Totals],[Bez - Openbaar]]+Tabel1[[#Totals],[Bez - Foutparkeerders]]+Tabel1[[#Totals],[Bez - Obstakel, openbaar]]+Tabel1[[#Totals],[Bez - Informeel]])/Tabel1[[#Totals],[Totale openbare capaciteit]],"   ")</f>
        <v>0.67905851297844255</v>
      </c>
      <c r="BA469" s="8">
        <f>IFERROR((Tabel1[[#Totals],[Totale bezetting]]/(Tabel1[[#Totals],[Totale capaciteit]]-Tabel1[[#Totals],[Cap - Informeel]])),"   ")</f>
        <v>0.66468590831918506</v>
      </c>
      <c r="BB469" s="8">
        <f>IFERROR((Tabel1[[#Totals],[Totale bezetting]]/Tabel1[[#Totals],[Totale capaciteit]]),"   ")</f>
        <v>0.59475883023167486</v>
      </c>
      <c r="BC469" s="4"/>
      <c r="BN469"/>
      <c r="BQ469" s="4"/>
      <c r="BR469" s="11"/>
      <c r="BS469" s="1"/>
      <c r="BU469"/>
      <c r="CF469" s="4"/>
    </row>
  </sheetData>
  <phoneticPr fontId="3" type="noConversion"/>
  <conditionalFormatting sqref="AW17:BB469">
    <cfRule type="cellIs" dxfId="116" priority="1" operator="equal">
      <formula>" "</formula>
    </cfRule>
    <cfRule type="cellIs" dxfId="115" priority="4" operator="equal">
      <formula>"  "</formula>
    </cfRule>
    <cfRule type="cellIs" dxfId="114" priority="5" operator="equal">
      <formula>"   "</formula>
    </cfRule>
    <cfRule type="cellIs" dxfId="113" priority="6" operator="between">
      <formula>1.0000001</formula>
      <formula>50</formula>
    </cfRule>
    <cfRule type="cellIs" dxfId="112" priority="7" operator="between">
      <formula>0.95</formula>
      <formula>1</formula>
    </cfRule>
    <cfRule type="cellIs" dxfId="111" priority="8" operator="between">
      <formula>0.85</formula>
      <formula>0.949999999999</formula>
    </cfRule>
    <cfRule type="cellIs" dxfId="110" priority="9" operator="between">
      <formula>0.75</formula>
      <formula>0.8499999999</formula>
    </cfRule>
    <cfRule type="cellIs" dxfId="109" priority="10" operator="between">
      <formula>0</formula>
      <formula>0.7499999999</formula>
    </cfRule>
  </conditionalFormatting>
  <pageMargins left="0.7" right="0.7" top="0.75" bottom="0.75" header="0.3" footer="0.3"/>
  <pageSetup paperSize="9" orientation="portrait" horizontalDpi="1200" verticalDpi="120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F05BDDAE1B677418B90A5D7B59039AD" ma:contentTypeVersion="15" ma:contentTypeDescription="Create a new document." ma:contentTypeScope="" ma:versionID="a192e6b26f17477eaf95742ae674b39b">
  <xsd:schema xmlns:xsd="http://www.w3.org/2001/XMLSchema" xmlns:xs="http://www.w3.org/2001/XMLSchema" xmlns:p="http://schemas.microsoft.com/office/2006/metadata/properties" xmlns:ns2="3b33296e-68ae-48a7-a924-eedcdb0979a2" xmlns:ns3="eb58be66-2428-4f42-9b33-35f7deab246f" targetNamespace="http://schemas.microsoft.com/office/2006/metadata/properties" ma:root="true" ma:fieldsID="3544089069fc601d058fe51eb060dc20" ns2:_="" ns3:_="">
    <xsd:import namespace="3b33296e-68ae-48a7-a924-eedcdb0979a2"/>
    <xsd:import namespace="eb58be66-2428-4f42-9b33-35f7deab246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3296e-68ae-48a7-a924-eedcdb0979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3415c28-b2ee-49ae-83ae-c1f1161fd192"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b58be66-2428-4f42-9b33-35f7deab246f"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242b95d-db99-49cb-89e8-66f8baffbc40}" ma:internalName="TaxCatchAll" ma:showField="CatchAllData" ma:web="eb58be66-2428-4f42-9b33-35f7deab246f">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b33296e-68ae-48a7-a924-eedcdb0979a2">
      <Terms xmlns="http://schemas.microsoft.com/office/infopath/2007/PartnerControls"/>
    </lcf76f155ced4ddcb4097134ff3c332f>
    <TaxCatchAll xmlns="eb58be66-2428-4f42-9b33-35f7deab246f" xsi:nil="true"/>
  </documentManagement>
</p:properties>
</file>

<file path=customXml/itemProps1.xml><?xml version="1.0" encoding="utf-8"?>
<ds:datastoreItem xmlns:ds="http://schemas.openxmlformats.org/officeDocument/2006/customXml" ds:itemID="{ABAFF285-16DC-494F-B1CB-2F63D5F4102A}"/>
</file>

<file path=customXml/itemProps2.xml><?xml version="1.0" encoding="utf-8"?>
<ds:datastoreItem xmlns:ds="http://schemas.openxmlformats.org/officeDocument/2006/customXml" ds:itemID="{5C6F3CD9-166D-4636-8DDA-295D8370E253}">
  <ds:schemaRefs>
    <ds:schemaRef ds:uri="http://schemas.microsoft.com/sharepoint/v3/contenttype/forms"/>
  </ds:schemaRefs>
</ds:datastoreItem>
</file>

<file path=customXml/itemProps3.xml><?xml version="1.0" encoding="utf-8"?>
<ds:datastoreItem xmlns:ds="http://schemas.openxmlformats.org/officeDocument/2006/customXml" ds:itemID="{849FED02-5BF2-4C9C-A673-7A97EA36401E}">
  <ds:schemaRefs>
    <ds:schemaRef ds:uri="http://purl.org/dc/terms/"/>
    <ds:schemaRef ds:uri="3b33296e-68ae-48a7-a924-eedcdb0979a2"/>
    <ds:schemaRef ds:uri="http://schemas.microsoft.com/office/2006/documentManagement/types"/>
    <ds:schemaRef ds:uri="http://schemas.microsoft.com/office/2006/metadata/properties"/>
    <ds:schemaRef ds:uri="http://purl.org/dc/elements/1.1/"/>
    <ds:schemaRef ds:uri="eb58be66-2428-4f42-9b33-35f7deab246f"/>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5</vt:i4>
      </vt:variant>
    </vt:vector>
  </HeadingPairs>
  <TitlesOfParts>
    <vt:vector size="5" baseType="lpstr">
      <vt:lpstr>Voorblad</vt:lpstr>
      <vt:lpstr>Onderzoeksgebied</vt:lpstr>
      <vt:lpstr>Visualisaties (bezetting)</vt:lpstr>
      <vt:lpstr>Draaitabel (bezetting)</vt:lpstr>
      <vt:lpstr>Ruwe data (bezetting)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DC16 - F. de Korne</dc:creator>
  <cp:lastModifiedBy>Vuuren, Manon van</cp:lastModifiedBy>
  <dcterms:created xsi:type="dcterms:W3CDTF">2019-11-06T16:30:01Z</dcterms:created>
  <dcterms:modified xsi:type="dcterms:W3CDTF">2024-11-12T12:19:52Z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0x010100FF05BDDAE1B677418B90A5D7B59039AD</vt:lpwstr>
  </property>
  <property fmtid="{D5CDD505-2E9C-101B-9397-08002B2CF9AE}" pid="3" name="MediaServiceImageTags">
    <vt:lpwstr/>
  </property>
</Properties>
</file>