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.Willems\AppData\Local\Microsoft\Windows\INetCache\Content.Outlook\N59AUQGT\"/>
    </mc:Choice>
  </mc:AlternateContent>
  <xr:revisionPtr revIDLastSave="0" documentId="13_ncr:1_{EA08C7AB-3FE1-473B-A86C-9DB566E4038C}" xr6:coauthVersionLast="47" xr6:coauthVersionMax="47" xr10:uidLastSave="{00000000-0000-0000-0000-000000000000}"/>
  <bookViews>
    <workbookView xWindow="-25320" yWindow="-120" windowWidth="25440" windowHeight="15270" xr2:uid="{38AB8297-89FD-426F-BAD9-F14C6898ADF2}"/>
  </bookViews>
  <sheets>
    <sheet name="Wateropgave" sheetId="2" r:id="rId1"/>
    <sheet name="Bergingsberekening" sheetId="3" r:id="rId2"/>
  </sheets>
  <definedNames>
    <definedName name="_xlnm.Print_Area" localSheetId="0">Wateropgave!$A$1:$U$14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B23" i="3"/>
  <c r="B18" i="3"/>
  <c r="B13" i="3"/>
  <c r="B7" i="3"/>
  <c r="B3" i="3"/>
  <c r="C70" i="2" l="1"/>
  <c r="C74" i="2" l="1"/>
  <c r="C46" i="2"/>
  <c r="C51" i="2" s="1"/>
  <c r="C62" i="2"/>
  <c r="C61" i="2"/>
  <c r="C60" i="2"/>
  <c r="C59" i="2"/>
  <c r="C58" i="2"/>
  <c r="C57" i="2"/>
  <c r="C56" i="2"/>
  <c r="C55" i="2"/>
  <c r="C54" i="2"/>
  <c r="D10" i="2"/>
  <c r="C65" i="2" l="1"/>
  <c r="C8" i="2" s="1"/>
  <c r="C69" i="2"/>
  <c r="C68" i="2"/>
  <c r="C77" i="2" s="1"/>
  <c r="C79" i="2" l="1"/>
  <c r="D8" i="2"/>
  <c r="C10" i="2"/>
  <c r="E26" i="2"/>
  <c r="H24" i="2" s="1"/>
  <c r="E24" i="2"/>
  <c r="E10" i="2" l="1"/>
  <c r="H27" i="2"/>
  <c r="M27" i="2" s="1"/>
  <c r="H23" i="2"/>
  <c r="H25" i="2"/>
  <c r="M25" i="2" s="1"/>
  <c r="M29" i="2" l="1"/>
  <c r="H8" i="2"/>
  <c r="E8" i="2" l="1"/>
  <c r="H9" i="2" s="1"/>
  <c r="M9" i="2" s="1"/>
  <c r="H11" i="2" l="1"/>
  <c r="M11" i="2" s="1"/>
  <c r="M13" i="2" s="1"/>
  <c r="H7" i="2"/>
</calcChain>
</file>

<file path=xl/sharedStrings.xml><?xml version="1.0" encoding="utf-8"?>
<sst xmlns="http://schemas.openxmlformats.org/spreadsheetml/2006/main" count="155" uniqueCount="71">
  <si>
    <t>Berekening wateropgave voor ontwikkelingen in Gilze en Rijen</t>
  </si>
  <si>
    <t>Versie:</t>
  </si>
  <si>
    <t>Alleen gele vlakken invullen</t>
  </si>
  <si>
    <t>BEREKENING TE REALISEREN WATEROPGAVE</t>
  </si>
  <si>
    <t>Verhard oppervlak [vo, m2]</t>
  </si>
  <si>
    <t>Daken</t>
  </si>
  <si>
    <t>Bestrating</t>
  </si>
  <si>
    <t>vo</t>
  </si>
  <si>
    <t>Broncellen</t>
  </si>
  <si>
    <t>Ja, dus rekenen met daken en bestrating [vo]</t>
  </si>
  <si>
    <t>Oppervlak daken en bestrating</t>
  </si>
  <si>
    <t>m2</t>
  </si>
  <si>
    <t>Nee, dus alleen rekenen met daken</t>
  </si>
  <si>
    <t>Alleen oppervlak daken</t>
  </si>
  <si>
    <t>Voldoende</t>
  </si>
  <si>
    <t>Niet voldoende</t>
  </si>
  <si>
    <t>mm</t>
  </si>
  <si>
    <t>m3</t>
  </si>
  <si>
    <t>TOTAAL te realiseren opgave:</t>
  </si>
  <si>
    <t>Opgave vervanging</t>
  </si>
  <si>
    <t>Opgave toename</t>
  </si>
  <si>
    <t>Dan:</t>
  </si>
  <si>
    <t>Berekening wateropgave voor ontwikkelingen in Alphen-Chaam en Baarle-Nassau</t>
  </si>
  <si>
    <t>en</t>
  </si>
  <si>
    <t>In nieuwe situatie</t>
  </si>
  <si>
    <t>In huidige situatie</t>
  </si>
  <si>
    <t>Nieuwe situatie</t>
  </si>
  <si>
    <t>Huidige situatie</t>
  </si>
  <si>
    <t>Toename vo</t>
  </si>
  <si>
    <t>Vervanging vo</t>
  </si>
  <si>
    <t>Stelcon 2000x2000</t>
  </si>
  <si>
    <t>Stelcon 1000x1000</t>
  </si>
  <si>
    <t>Rijbaan</t>
  </si>
  <si>
    <t>Voetpaden</t>
  </si>
  <si>
    <t>Uitgangspunten oppervlakte berekening:</t>
  </si>
  <si>
    <t>Totaal</t>
  </si>
  <si>
    <t>Verharding huidig</t>
  </si>
  <si>
    <t>Daken nieuw</t>
  </si>
  <si>
    <t>GEEN GRASPARKEREN MEEGENOMEN I.V.M. INFILRERENDE WERKING</t>
  </si>
  <si>
    <t>Gebouw 35</t>
  </si>
  <si>
    <t>Gebouw 39</t>
  </si>
  <si>
    <t>Gebouw 40</t>
  </si>
  <si>
    <t>Gebouw 41</t>
  </si>
  <si>
    <t>Bijgebouw 45a</t>
  </si>
  <si>
    <t>Gebouw 45</t>
  </si>
  <si>
    <t>Overige aanpandige verharde oppervlakken (zoals koekoeks, plateau's)</t>
  </si>
  <si>
    <t>GEEN HALFVERHARDING MEEGENOMEN I.V.M. WATERDOORLATEND</t>
  </si>
  <si>
    <t>M2</t>
  </si>
  <si>
    <t>Te handhaven bestrating bij containers</t>
  </si>
  <si>
    <t>Huidig dakoppervlak incl. bijgebouwen</t>
  </si>
  <si>
    <t>Gebouw 36</t>
  </si>
  <si>
    <t>Gebouw 42</t>
  </si>
  <si>
    <t>Gebouw 67</t>
  </si>
  <si>
    <t>Hoofdgebouw 45</t>
  </si>
  <si>
    <t>Gebouw 71</t>
  </si>
  <si>
    <t>Fietsberging 45</t>
  </si>
  <si>
    <t>Aanbouw serre 45</t>
  </si>
  <si>
    <t>Vanuit inmeting huidig verhard opp. 
Betreft klinkers, tegels, en overige aanpandige verharding zoals koekoeks en plateau's</t>
  </si>
  <si>
    <t>Overig te herstraten in elleboogverband</t>
  </si>
  <si>
    <t>Te handhaven bestrating bij gebouw 36 en 42</t>
  </si>
  <si>
    <t xml:space="preserve">Verharding nieuw bestaat uit: </t>
  </si>
  <si>
    <t>m1</t>
  </si>
  <si>
    <t>Bergend vermogen per m1</t>
  </si>
  <si>
    <t>Noordwest verlaging</t>
  </si>
  <si>
    <t>Verlaging lengte</t>
  </si>
  <si>
    <t>Zaksloten restant, breedte 1,50m, diepte 0,15m</t>
  </si>
  <si>
    <t>Fietsenberging nieuw</t>
  </si>
  <si>
    <t>Zaksloot bij parallelweg, breedte 1,00, diepte 0,10m (1 op tekening)</t>
  </si>
  <si>
    <t>Verlaging voorzijde gebouw 45 (3 op tekening)</t>
  </si>
  <si>
    <t>Noordoost verlaging  (4 op tekening)</t>
  </si>
  <si>
    <t>Zuidelijke verlaging (5 op tekening)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</si>
</sst>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13]d\ mmmm\ yyyy;@"/>
  </numFmts>
  <fonts count="13" x14ac:knownFonts="1">
    <font>
      <sz val="11"/>
      <color theme="1"/>
      <name val="Tenorite"/>
      <family val="2"/>
    </font>
    <font>
      <sz val="8"/>
      <name val="Tenorite"/>
      <family val="2"/>
    </font>
    <font>
      <sz val="11"/>
      <color theme="1"/>
      <name val="Calibri"/>
      <family val="2"/>
      <scheme val="minor"/>
    </font>
    <font>
      <sz val="10"/>
      <color theme="1"/>
      <name val="Tenorite"/>
    </font>
    <font>
      <b/>
      <sz val="10"/>
      <color theme="1"/>
      <name val="Tenorite"/>
    </font>
    <font>
      <b/>
      <sz val="10"/>
      <color theme="1" tint="0.34998626667073579"/>
      <name val="Tenorite"/>
    </font>
    <font>
      <sz val="10"/>
      <color theme="0" tint="-0.34998626667073579"/>
      <name val="Tenorite"/>
    </font>
    <font>
      <sz val="10"/>
      <color theme="9" tint="-0.249977111117893"/>
      <name val="Tenorite"/>
    </font>
    <font>
      <b/>
      <sz val="10"/>
      <color rgb="FFFF0000"/>
      <name val="Tenorite"/>
    </font>
    <font>
      <sz val="11"/>
      <color theme="1"/>
      <name val="Calibri"/>
      <family val="2"/>
    </font>
    <font>
      <b/>
      <u/>
      <sz val="10"/>
      <color theme="1"/>
      <name val="Tenorite"/>
    </font>
    <font>
      <b/>
      <sz val="10"/>
      <color rgb="FF00B050"/>
      <name val="Tenorite"/>
    </font>
    <font>
      <b/>
      <sz val="11"/>
      <color rgb="FF00B050"/>
      <name val="Tenorit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2" borderId="0" xfId="0" applyFont="1" applyFill="1"/>
    <xf numFmtId="0" fontId="4" fillId="3" borderId="9" xfId="0" applyFont="1" applyFill="1" applyBorder="1"/>
    <xf numFmtId="0" fontId="4" fillId="3" borderId="16" xfId="0" applyFont="1" applyFill="1" applyBorder="1"/>
    <xf numFmtId="0" fontId="3" fillId="3" borderId="16" xfId="0" applyFont="1" applyFill="1" applyBorder="1"/>
    <xf numFmtId="0" fontId="3" fillId="3" borderId="10" xfId="0" applyFont="1" applyFill="1" applyBorder="1"/>
    <xf numFmtId="0" fontId="3" fillId="0" borderId="9" xfId="0" applyFont="1" applyBorder="1"/>
    <xf numFmtId="0" fontId="3" fillId="0" borderId="16" xfId="0" applyFont="1" applyBorder="1"/>
    <xf numFmtId="0" fontId="3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5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/>
    <xf numFmtId="3" fontId="3" fillId="0" borderId="0" xfId="0" applyNumberFormat="1" applyFont="1"/>
    <xf numFmtId="0" fontId="3" fillId="0" borderId="12" xfId="0" applyFont="1" applyBorder="1"/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3" fillId="0" borderId="17" xfId="0" applyFont="1" applyBorder="1"/>
    <xf numFmtId="3" fontId="3" fillId="2" borderId="19" xfId="0" applyNumberFormat="1" applyFont="1" applyFill="1" applyBorder="1" applyAlignment="1">
      <alignment horizontal="center"/>
    </xf>
    <xf numFmtId="3" fontId="4" fillId="0" borderId="18" xfId="0" applyNumberFormat="1" applyFont="1" applyBorder="1" applyProtection="1">
      <protection locked="0"/>
    </xf>
    <xf numFmtId="0" fontId="4" fillId="0" borderId="20" xfId="0" applyFont="1" applyBorder="1"/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3" fontId="3" fillId="0" borderId="0" xfId="0" applyNumberFormat="1" applyFont="1" applyAlignment="1">
      <alignment horizontal="center"/>
    </xf>
    <xf numFmtId="0" fontId="4" fillId="0" borderId="17" xfId="0" applyFont="1" applyBorder="1"/>
    <xf numFmtId="3" fontId="4" fillId="0" borderId="18" xfId="0" applyNumberFormat="1" applyFont="1" applyBorder="1"/>
    <xf numFmtId="0" fontId="4" fillId="0" borderId="18" xfId="0" applyFont="1" applyBorder="1"/>
    <xf numFmtId="0" fontId="3" fillId="0" borderId="18" xfId="0" applyFont="1" applyBorder="1"/>
    <xf numFmtId="165" fontId="4" fillId="0" borderId="18" xfId="0" applyNumberFormat="1" applyFont="1" applyBorder="1"/>
    <xf numFmtId="0" fontId="7" fillId="0" borderId="0" xfId="0" applyFont="1" applyAlignment="1">
      <alignment wrapText="1"/>
    </xf>
    <xf numFmtId="0" fontId="7" fillId="0" borderId="6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7" xfId="0" applyFont="1" applyBorder="1"/>
    <xf numFmtId="0" fontId="6" fillId="0" borderId="1" xfId="0" applyFont="1" applyBorder="1"/>
    <xf numFmtId="0" fontId="6" fillId="0" borderId="8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4" xfId="0" applyFont="1" applyBorder="1"/>
    <xf numFmtId="0" fontId="3" fillId="3" borderId="21" xfId="0" applyFont="1" applyFill="1" applyBorder="1"/>
    <xf numFmtId="0" fontId="3" fillId="3" borderId="22" xfId="0" applyFont="1" applyFill="1" applyBorder="1"/>
    <xf numFmtId="0" fontId="4" fillId="3" borderId="22" xfId="0" applyFont="1" applyFill="1" applyBorder="1" applyAlignment="1">
      <alignment horizontal="right"/>
    </xf>
    <xf numFmtId="165" fontId="4" fillId="3" borderId="22" xfId="0" applyNumberFormat="1" applyFont="1" applyFill="1" applyBorder="1"/>
    <xf numFmtId="0" fontId="4" fillId="3" borderId="23" xfId="0" applyFont="1" applyFill="1" applyBorder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6" fontId="3" fillId="0" borderId="0" xfId="0" applyNumberFormat="1" applyFont="1" applyAlignment="1">
      <alignment horizontal="left"/>
    </xf>
  </cellXfs>
  <cellStyles count="3">
    <cellStyle name="Standaard" xfId="0" builtinId="0"/>
    <cellStyle name="Standaard 2" xfId="1" xr:uid="{FC64DB18-BCCE-4588-B9CD-B1123913CD0B}"/>
    <cellStyle name="Standaard 3" xfId="2" xr:uid="{6AC9632C-DA23-42AA-B1DC-3BF0A0C74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8A3E-5AD7-4B10-BB18-5B559709DDD2}">
  <dimension ref="B1:AM79"/>
  <sheetViews>
    <sheetView tabSelected="1" topLeftCell="A12" zoomScaleNormal="100" workbookViewId="0">
      <selection activeCell="G37" sqref="G37"/>
    </sheetView>
  </sheetViews>
  <sheetFormatPr defaultRowHeight="12.75" x14ac:dyDescent="0.2"/>
  <cols>
    <col min="1" max="1" width="2.75" style="1" customWidth="1"/>
    <col min="2" max="2" width="62.25" style="1" bestFit="1" customWidth="1"/>
    <col min="3" max="3" width="10" style="1" customWidth="1"/>
    <col min="4" max="4" width="9.5" style="1" customWidth="1"/>
    <col min="5" max="5" width="7.75" style="1" customWidth="1"/>
    <col min="6" max="6" width="8.875" style="1" customWidth="1"/>
    <col min="7" max="7" width="16.5" style="1" customWidth="1"/>
    <col min="8" max="8" width="8" style="1" customWidth="1"/>
    <col min="9" max="9" width="9.375" style="1" customWidth="1"/>
    <col min="10" max="10" width="16.875" style="1" customWidth="1"/>
    <col min="11" max="11" width="6.125" style="1" customWidth="1"/>
    <col min="12" max="12" width="7.75" style="1" customWidth="1"/>
    <col min="13" max="13" width="10.25" style="1" customWidth="1"/>
    <col min="14" max="14" width="8.75" style="1" customWidth="1"/>
    <col min="15" max="15" width="9.25" style="1" customWidth="1"/>
    <col min="16" max="16" width="3.625" style="1" bestFit="1" customWidth="1"/>
    <col min="17" max="17" width="6.25" style="1" customWidth="1"/>
    <col min="18" max="18" width="4.75" style="1" customWidth="1"/>
    <col min="19" max="19" width="4.375" style="1" customWidth="1"/>
    <col min="20" max="20" width="5.625" style="1" customWidth="1"/>
    <col min="21" max="21" width="6.25" style="1" customWidth="1"/>
    <col min="22" max="22" width="5.125" style="1" bestFit="1" customWidth="1"/>
    <col min="23" max="23" width="5.375" style="1" bestFit="1" customWidth="1"/>
    <col min="24" max="24" width="9" style="1"/>
    <col min="25" max="26" width="5.5" style="1" customWidth="1"/>
    <col min="27" max="29" width="9" style="1"/>
    <col min="30" max="30" width="35.625" style="1" bestFit="1" customWidth="1"/>
    <col min="31" max="34" width="9" style="1"/>
    <col min="35" max="35" width="16.75" style="1" customWidth="1"/>
    <col min="36" max="16384" width="9" style="1"/>
  </cols>
  <sheetData>
    <row r="1" spans="2:39" ht="11.25" customHeight="1" x14ac:dyDescent="0.2"/>
    <row r="2" spans="2:39" x14ac:dyDescent="0.2">
      <c r="B2" s="2" t="s">
        <v>0</v>
      </c>
      <c r="C2" s="2"/>
      <c r="D2" s="2"/>
      <c r="L2" s="3" t="s">
        <v>1</v>
      </c>
      <c r="M2" s="59">
        <v>45412</v>
      </c>
      <c r="N2" s="59"/>
      <c r="O2" s="59"/>
    </row>
    <row r="3" spans="2:39" ht="12.6" customHeight="1" x14ac:dyDescent="0.2">
      <c r="B3" s="2"/>
      <c r="C3" s="2"/>
      <c r="D3" s="2"/>
      <c r="Y3" s="4"/>
      <c r="Z3" s="4"/>
    </row>
    <row r="4" spans="2:39" ht="13.5" thickBot="1" x14ac:dyDescent="0.25">
      <c r="B4" s="5" t="s">
        <v>2</v>
      </c>
    </row>
    <row r="5" spans="2:39" x14ac:dyDescent="0.2">
      <c r="B5" s="6" t="s">
        <v>3</v>
      </c>
      <c r="C5" s="7"/>
      <c r="D5" s="7"/>
      <c r="E5" s="8"/>
      <c r="F5" s="9"/>
      <c r="G5" s="10"/>
      <c r="H5" s="11"/>
      <c r="I5" s="11"/>
      <c r="J5" s="11"/>
      <c r="K5" s="11"/>
      <c r="L5" s="11"/>
      <c r="M5" s="11"/>
      <c r="N5" s="12"/>
    </row>
    <row r="6" spans="2:39" s="2" customFormat="1" x14ac:dyDescent="0.2">
      <c r="B6" s="13"/>
      <c r="F6" s="14"/>
      <c r="G6" s="13" t="s">
        <v>21</v>
      </c>
      <c r="H6" s="1"/>
      <c r="I6" s="1"/>
      <c r="J6" s="1"/>
      <c r="K6" s="1"/>
      <c r="L6" s="1"/>
      <c r="M6" s="1"/>
      <c r="N6" s="14"/>
      <c r="AC6" s="15" t="s">
        <v>8</v>
      </c>
      <c r="AD6" s="16" t="s">
        <v>9</v>
      </c>
      <c r="AE6" s="16"/>
      <c r="AF6" s="16" t="s">
        <v>10</v>
      </c>
      <c r="AG6" s="16"/>
      <c r="AH6" s="16"/>
      <c r="AM6" s="17"/>
    </row>
    <row r="7" spans="2:39" ht="15" customHeight="1" x14ac:dyDescent="0.2">
      <c r="B7" s="13" t="s">
        <v>4</v>
      </c>
      <c r="C7" s="18" t="s">
        <v>5</v>
      </c>
      <c r="D7" s="18" t="s">
        <v>6</v>
      </c>
      <c r="E7" s="18" t="s">
        <v>7</v>
      </c>
      <c r="F7" s="19"/>
      <c r="G7" s="20" t="s">
        <v>26</v>
      </c>
      <c r="H7" s="21">
        <f>E8</f>
        <v>9709.5</v>
      </c>
      <c r="I7" s="1" t="s">
        <v>11</v>
      </c>
      <c r="J7" s="2"/>
      <c r="K7" s="2"/>
      <c r="L7" s="2"/>
      <c r="N7" s="22"/>
      <c r="Q7" s="21"/>
      <c r="AC7" s="23"/>
      <c r="AD7" s="24" t="s">
        <v>12</v>
      </c>
      <c r="AE7" s="24"/>
      <c r="AF7" s="24" t="s">
        <v>13</v>
      </c>
      <c r="AG7" s="24"/>
      <c r="AH7" s="24"/>
      <c r="AM7" s="25"/>
    </row>
    <row r="8" spans="2:39" ht="15" customHeight="1" x14ac:dyDescent="0.2">
      <c r="B8" s="26" t="s">
        <v>24</v>
      </c>
      <c r="C8" s="27">
        <f>C65</f>
        <v>3030.8</v>
      </c>
      <c r="D8" s="27">
        <f>C77</f>
        <v>6678.7000000000007</v>
      </c>
      <c r="E8" s="28">
        <f>SUM(C8:D8)</f>
        <v>9709.5</v>
      </c>
      <c r="F8" s="29" t="s">
        <v>11</v>
      </c>
      <c r="G8" s="20" t="s">
        <v>27</v>
      </c>
      <c r="H8" s="21">
        <f>E10</f>
        <v>9114.2999999999993</v>
      </c>
      <c r="I8" s="1" t="s">
        <v>11</v>
      </c>
      <c r="N8" s="14"/>
      <c r="O8" s="30"/>
      <c r="P8" s="30"/>
      <c r="Q8" s="30"/>
      <c r="R8" s="30"/>
      <c r="S8" s="30"/>
      <c r="T8" s="31"/>
      <c r="AC8" s="23"/>
      <c r="AD8" s="24"/>
      <c r="AE8" s="24"/>
      <c r="AF8" s="24"/>
      <c r="AG8" s="24"/>
      <c r="AH8" s="24"/>
      <c r="AM8" s="25"/>
    </row>
    <row r="9" spans="2:39" ht="15" customHeight="1" x14ac:dyDescent="0.2">
      <c r="B9" s="20"/>
      <c r="C9" s="32"/>
      <c r="D9" s="32"/>
      <c r="E9" s="21"/>
      <c r="F9" s="22"/>
      <c r="G9" s="33" t="s">
        <v>28</v>
      </c>
      <c r="H9" s="34">
        <f>IF(E8-E10&gt;0,E8-E10,0)</f>
        <v>595.20000000000073</v>
      </c>
      <c r="I9" s="35" t="s">
        <v>11</v>
      </c>
      <c r="J9" s="36" t="s">
        <v>20</v>
      </c>
      <c r="K9" s="36">
        <v>60</v>
      </c>
      <c r="L9" s="36" t="s">
        <v>16</v>
      </c>
      <c r="M9" s="37">
        <f>H9*K9/1000</f>
        <v>35.712000000000046</v>
      </c>
      <c r="N9" s="29" t="s">
        <v>17</v>
      </c>
      <c r="O9" s="38"/>
      <c r="P9" s="38"/>
      <c r="Q9" s="38"/>
      <c r="R9" s="38"/>
      <c r="S9" s="38"/>
      <c r="T9" s="39"/>
      <c r="AC9" s="23"/>
      <c r="AD9" s="24"/>
      <c r="AE9" s="24"/>
      <c r="AF9" s="24"/>
      <c r="AG9" s="24"/>
      <c r="AH9" s="24"/>
      <c r="AM9" s="25"/>
    </row>
    <row r="10" spans="2:39" x14ac:dyDescent="0.2">
      <c r="B10" s="26" t="s">
        <v>25</v>
      </c>
      <c r="C10" s="27">
        <f>C46</f>
        <v>3161.8</v>
      </c>
      <c r="D10" s="27">
        <f>C49</f>
        <v>5952.5</v>
      </c>
      <c r="E10" s="28">
        <f>SUM(C10:D10)</f>
        <v>9114.2999999999993</v>
      </c>
      <c r="F10" s="29" t="s">
        <v>11</v>
      </c>
      <c r="G10" s="20" t="s">
        <v>23</v>
      </c>
      <c r="M10" s="2"/>
      <c r="N10" s="14"/>
      <c r="O10" s="40"/>
      <c r="P10" s="40"/>
      <c r="Q10" s="40"/>
      <c r="R10" s="40"/>
      <c r="S10" s="40"/>
      <c r="T10" s="41"/>
      <c r="AC10" s="23"/>
      <c r="AD10" s="24"/>
      <c r="AE10" s="24" t="s">
        <v>14</v>
      </c>
      <c r="AF10" s="24"/>
      <c r="AG10" s="24"/>
      <c r="AH10" s="24"/>
      <c r="AI10" s="24"/>
      <c r="AJ10" s="24"/>
      <c r="AK10" s="24"/>
      <c r="AL10" s="24"/>
      <c r="AM10" s="25"/>
    </row>
    <row r="11" spans="2:39" x14ac:dyDescent="0.2">
      <c r="B11" s="20"/>
      <c r="F11" s="22"/>
      <c r="G11" s="33" t="s">
        <v>29</v>
      </c>
      <c r="H11" s="34">
        <f>IF(E10&lt;E8,E10,E8)</f>
        <v>9114.2999999999993</v>
      </c>
      <c r="I11" s="35" t="s">
        <v>11</v>
      </c>
      <c r="J11" s="36" t="s">
        <v>19</v>
      </c>
      <c r="K11" s="36">
        <v>7</v>
      </c>
      <c r="L11" s="36" t="s">
        <v>16</v>
      </c>
      <c r="M11" s="37">
        <f>H11*K11/1000</f>
        <v>63.800099999999993</v>
      </c>
      <c r="N11" s="29" t="s">
        <v>17</v>
      </c>
      <c r="O11" s="42"/>
      <c r="P11" s="42"/>
      <c r="Q11" s="42"/>
      <c r="R11" s="42"/>
      <c r="S11" s="42"/>
      <c r="T11" s="42"/>
      <c r="AC11" s="43"/>
      <c r="AD11" s="44"/>
      <c r="AE11" s="44" t="s">
        <v>15</v>
      </c>
      <c r="AF11" s="44"/>
      <c r="AG11" s="44"/>
      <c r="AH11" s="44"/>
      <c r="AI11" s="44"/>
      <c r="AJ11" s="44"/>
      <c r="AK11" s="44"/>
      <c r="AL11" s="44"/>
      <c r="AM11" s="45"/>
    </row>
    <row r="12" spans="2:39" x14ac:dyDescent="0.2">
      <c r="B12" s="20"/>
      <c r="C12" s="32"/>
      <c r="D12" s="32"/>
      <c r="E12" s="21"/>
      <c r="F12" s="22"/>
      <c r="G12" s="20"/>
      <c r="N12" s="22"/>
      <c r="Q12" s="21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2:39" ht="13.5" thickBot="1" x14ac:dyDescent="0.25">
      <c r="B13" s="46"/>
      <c r="C13" s="47"/>
      <c r="D13" s="47"/>
      <c r="E13" s="47"/>
      <c r="F13" s="48"/>
      <c r="G13" s="46"/>
      <c r="H13" s="47"/>
      <c r="I13" s="47"/>
      <c r="J13" s="49"/>
      <c r="K13" s="50"/>
      <c r="L13" s="51" t="s">
        <v>18</v>
      </c>
      <c r="M13" s="52">
        <f>M9+M11</f>
        <v>99.512100000000032</v>
      </c>
      <c r="N13" s="53" t="s">
        <v>17</v>
      </c>
      <c r="U13" s="21"/>
      <c r="W13" s="5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2:39" x14ac:dyDescent="0.2">
      <c r="O14" s="3"/>
      <c r="P14" s="3"/>
      <c r="Q14" s="3"/>
      <c r="U14" s="21"/>
      <c r="W14" s="5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2:39" hidden="1" x14ac:dyDescent="0.2">
      <c r="O15" s="3"/>
      <c r="P15" s="3"/>
      <c r="Q15" s="3"/>
      <c r="U15" s="21"/>
      <c r="W15" s="5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2:39" hidden="1" x14ac:dyDescent="0.2">
      <c r="O16" s="3"/>
      <c r="P16" s="3"/>
      <c r="Q16" s="3"/>
      <c r="U16" s="21"/>
      <c r="W16" s="5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2:39" hidden="1" x14ac:dyDescent="0.2"/>
    <row r="18" spans="2:39" hidden="1" x14ac:dyDescent="0.2">
      <c r="B18" s="2" t="s">
        <v>22</v>
      </c>
      <c r="C18" s="2"/>
      <c r="D18" s="2"/>
      <c r="L18" s="3"/>
      <c r="M18" s="59"/>
      <c r="N18" s="59"/>
      <c r="O18" s="59"/>
    </row>
    <row r="19" spans="2:39" ht="12.6" hidden="1" customHeight="1" x14ac:dyDescent="0.2">
      <c r="B19" s="2"/>
      <c r="C19" s="2"/>
      <c r="D19" s="2"/>
      <c r="Y19" s="4"/>
      <c r="Z19" s="4"/>
    </row>
    <row r="20" spans="2:39" ht="13.5" hidden="1" thickBot="1" x14ac:dyDescent="0.25">
      <c r="B20" s="5" t="s">
        <v>2</v>
      </c>
    </row>
    <row r="21" spans="2:39" hidden="1" x14ac:dyDescent="0.2">
      <c r="B21" s="6" t="s">
        <v>3</v>
      </c>
      <c r="C21" s="7"/>
      <c r="D21" s="7"/>
      <c r="E21" s="8"/>
      <c r="F21" s="9"/>
      <c r="G21" s="10"/>
      <c r="H21" s="11"/>
      <c r="I21" s="11"/>
      <c r="J21" s="11"/>
      <c r="K21" s="11"/>
      <c r="L21" s="11"/>
      <c r="M21" s="11"/>
      <c r="N21" s="12"/>
    </row>
    <row r="22" spans="2:39" s="2" customFormat="1" hidden="1" x14ac:dyDescent="0.2">
      <c r="B22" s="13"/>
      <c r="F22" s="14"/>
      <c r="G22" s="13" t="s">
        <v>21</v>
      </c>
      <c r="H22" s="1"/>
      <c r="I22" s="1"/>
      <c r="J22" s="1"/>
      <c r="K22" s="1"/>
      <c r="L22" s="1"/>
      <c r="M22" s="1"/>
      <c r="N22" s="14"/>
      <c r="AC22" s="15" t="s">
        <v>8</v>
      </c>
      <c r="AD22" s="16" t="s">
        <v>9</v>
      </c>
      <c r="AE22" s="16"/>
      <c r="AF22" s="16" t="s">
        <v>10</v>
      </c>
      <c r="AG22" s="16"/>
      <c r="AH22" s="16"/>
      <c r="AM22" s="17"/>
    </row>
    <row r="23" spans="2:39" ht="15" hidden="1" customHeight="1" x14ac:dyDescent="0.2">
      <c r="B23" s="13" t="s">
        <v>4</v>
      </c>
      <c r="C23" s="18" t="s">
        <v>5</v>
      </c>
      <c r="D23" s="18" t="s">
        <v>6</v>
      </c>
      <c r="E23" s="18" t="s">
        <v>7</v>
      </c>
      <c r="F23" s="19"/>
      <c r="G23" s="20" t="s">
        <v>26</v>
      </c>
      <c r="H23" s="21">
        <f>E24</f>
        <v>0</v>
      </c>
      <c r="I23" s="1" t="s">
        <v>11</v>
      </c>
      <c r="J23" s="2"/>
      <c r="K23" s="2"/>
      <c r="L23" s="2"/>
      <c r="N23" s="22"/>
      <c r="Q23" s="21"/>
      <c r="AC23" s="23"/>
      <c r="AD23" s="24" t="s">
        <v>12</v>
      </c>
      <c r="AE23" s="24"/>
      <c r="AF23" s="24" t="s">
        <v>13</v>
      </c>
      <c r="AG23" s="24"/>
      <c r="AH23" s="24"/>
      <c r="AM23" s="25"/>
    </row>
    <row r="24" spans="2:39" ht="15" hidden="1" customHeight="1" x14ac:dyDescent="0.2">
      <c r="B24" s="26" t="s">
        <v>24</v>
      </c>
      <c r="C24" s="27"/>
      <c r="D24" s="27"/>
      <c r="E24" s="28">
        <f>SUM(C24:D24)</f>
        <v>0</v>
      </c>
      <c r="F24" s="29" t="s">
        <v>11</v>
      </c>
      <c r="G24" s="20" t="s">
        <v>27</v>
      </c>
      <c r="H24" s="21">
        <f>E26</f>
        <v>0</v>
      </c>
      <c r="I24" s="1" t="s">
        <v>11</v>
      </c>
      <c r="N24" s="14"/>
      <c r="O24" s="30"/>
      <c r="P24" s="30"/>
      <c r="Q24" s="30"/>
      <c r="R24" s="30"/>
      <c r="S24" s="30"/>
      <c r="T24" s="31"/>
      <c r="AC24" s="23"/>
      <c r="AD24" s="24"/>
      <c r="AE24" s="24"/>
      <c r="AF24" s="24"/>
      <c r="AG24" s="24"/>
      <c r="AH24" s="24"/>
      <c r="AM24" s="25"/>
    </row>
    <row r="25" spans="2:39" ht="15" hidden="1" customHeight="1" x14ac:dyDescent="0.2">
      <c r="B25" s="20"/>
      <c r="C25" s="32"/>
      <c r="D25" s="32"/>
      <c r="E25" s="21"/>
      <c r="F25" s="22"/>
      <c r="G25" s="33" t="s">
        <v>28</v>
      </c>
      <c r="H25" s="34">
        <f>IF(E24-E26&gt;0,E24-E26,0)</f>
        <v>0</v>
      </c>
      <c r="I25" s="35" t="s">
        <v>11</v>
      </c>
      <c r="J25" s="36" t="s">
        <v>20</v>
      </c>
      <c r="K25" s="36">
        <v>78</v>
      </c>
      <c r="L25" s="36" t="s">
        <v>16</v>
      </c>
      <c r="M25" s="37">
        <f>H25*K25/1000</f>
        <v>0</v>
      </c>
      <c r="N25" s="29" t="s">
        <v>17</v>
      </c>
      <c r="O25" s="38"/>
      <c r="P25" s="38"/>
      <c r="Q25" s="38"/>
      <c r="R25" s="38"/>
      <c r="S25" s="38"/>
      <c r="T25" s="39"/>
      <c r="AC25" s="23"/>
      <c r="AD25" s="24"/>
      <c r="AE25" s="24"/>
      <c r="AF25" s="24"/>
      <c r="AG25" s="24"/>
      <c r="AH25" s="24"/>
      <c r="AM25" s="25"/>
    </row>
    <row r="26" spans="2:39" hidden="1" x14ac:dyDescent="0.2">
      <c r="B26" s="26" t="s">
        <v>25</v>
      </c>
      <c r="C26" s="27"/>
      <c r="D26" s="27"/>
      <c r="E26" s="28">
        <f>SUM(C26:D26)</f>
        <v>0</v>
      </c>
      <c r="F26" s="29" t="s">
        <v>11</v>
      </c>
      <c r="G26" s="20" t="s">
        <v>23</v>
      </c>
      <c r="M26" s="2"/>
      <c r="N26" s="14"/>
      <c r="O26" s="40"/>
      <c r="P26" s="40"/>
      <c r="Q26" s="40"/>
      <c r="R26" s="40"/>
      <c r="S26" s="40"/>
      <c r="T26" s="41"/>
      <c r="AC26" s="23"/>
      <c r="AD26" s="24"/>
      <c r="AE26" s="24" t="s">
        <v>14</v>
      </c>
      <c r="AF26" s="24"/>
      <c r="AG26" s="24"/>
      <c r="AH26" s="24"/>
      <c r="AI26" s="24"/>
      <c r="AJ26" s="24"/>
      <c r="AK26" s="24"/>
      <c r="AL26" s="24"/>
      <c r="AM26" s="25"/>
    </row>
    <row r="27" spans="2:39" hidden="1" x14ac:dyDescent="0.2">
      <c r="B27" s="20"/>
      <c r="F27" s="22"/>
      <c r="G27" s="33" t="s">
        <v>29</v>
      </c>
      <c r="H27" s="34">
        <f>IF(E26&lt;E24,E26,E24)</f>
        <v>0</v>
      </c>
      <c r="I27" s="35" t="s">
        <v>11</v>
      </c>
      <c r="J27" s="36" t="s">
        <v>19</v>
      </c>
      <c r="K27" s="36">
        <v>7</v>
      </c>
      <c r="L27" s="36" t="s">
        <v>16</v>
      </c>
      <c r="M27" s="37">
        <f>H27*K27/1000</f>
        <v>0</v>
      </c>
      <c r="N27" s="29" t="s">
        <v>17</v>
      </c>
      <c r="O27" s="42"/>
      <c r="P27" s="42"/>
      <c r="Q27" s="42"/>
      <c r="R27" s="42"/>
      <c r="S27" s="42"/>
      <c r="T27" s="42"/>
      <c r="AC27" s="43"/>
      <c r="AD27" s="44"/>
      <c r="AE27" s="44" t="s">
        <v>15</v>
      </c>
      <c r="AF27" s="44"/>
      <c r="AG27" s="44"/>
      <c r="AH27" s="44"/>
      <c r="AI27" s="44"/>
      <c r="AJ27" s="44"/>
      <c r="AK27" s="44"/>
      <c r="AL27" s="44"/>
      <c r="AM27" s="45"/>
    </row>
    <row r="28" spans="2:39" hidden="1" x14ac:dyDescent="0.2">
      <c r="B28" s="20"/>
      <c r="C28" s="32"/>
      <c r="D28" s="32"/>
      <c r="E28" s="21"/>
      <c r="F28" s="22"/>
      <c r="G28" s="20"/>
      <c r="N28" s="22"/>
      <c r="Q28" s="21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2:39" ht="13.5" hidden="1" thickBot="1" x14ac:dyDescent="0.25">
      <c r="B29" s="46"/>
      <c r="C29" s="47"/>
      <c r="D29" s="47"/>
      <c r="E29" s="47"/>
      <c r="F29" s="48"/>
      <c r="G29" s="46"/>
      <c r="H29" s="47"/>
      <c r="I29" s="47"/>
      <c r="J29" s="49"/>
      <c r="K29" s="50"/>
      <c r="L29" s="51" t="s">
        <v>18</v>
      </c>
      <c r="M29" s="52">
        <f>M25+M27</f>
        <v>0</v>
      </c>
      <c r="N29" s="53" t="s">
        <v>17</v>
      </c>
      <c r="U29" s="21"/>
      <c r="W29" s="5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2:39" hidden="1" x14ac:dyDescent="0.2">
      <c r="O30" s="3"/>
      <c r="P30" s="3"/>
      <c r="Q30" s="3"/>
      <c r="U30" s="21"/>
      <c r="W30" s="5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</row>
    <row r="31" spans="2:39" hidden="1" x14ac:dyDescent="0.2"/>
    <row r="32" spans="2:39" x14ac:dyDescent="0.2">
      <c r="B32" s="1" t="s">
        <v>34</v>
      </c>
    </row>
    <row r="33" spans="2:4" x14ac:dyDescent="0.2">
      <c r="B33" s="1" t="s">
        <v>49</v>
      </c>
    </row>
    <row r="34" spans="2:4" x14ac:dyDescent="0.2">
      <c r="B34" s="1" t="s">
        <v>39</v>
      </c>
      <c r="C34" s="1">
        <v>290</v>
      </c>
    </row>
    <row r="35" spans="2:4" x14ac:dyDescent="0.2">
      <c r="B35" s="1" t="s">
        <v>50</v>
      </c>
      <c r="C35" s="1">
        <v>197.8</v>
      </c>
    </row>
    <row r="36" spans="2:4" x14ac:dyDescent="0.2">
      <c r="B36" s="1" t="s">
        <v>40</v>
      </c>
      <c r="C36" s="1">
        <v>290</v>
      </c>
    </row>
    <row r="37" spans="2:4" x14ac:dyDescent="0.2">
      <c r="B37" s="1" t="s">
        <v>41</v>
      </c>
      <c r="C37" s="1">
        <v>197.8</v>
      </c>
    </row>
    <row r="38" spans="2:4" x14ac:dyDescent="0.2">
      <c r="B38" s="1" t="s">
        <v>42</v>
      </c>
      <c r="C38" s="1">
        <v>290</v>
      </c>
    </row>
    <row r="39" spans="2:4" x14ac:dyDescent="0.2">
      <c r="B39" s="1" t="s">
        <v>51</v>
      </c>
      <c r="C39" s="1">
        <v>127.9</v>
      </c>
    </row>
    <row r="40" spans="2:4" x14ac:dyDescent="0.2">
      <c r="B40" s="1" t="s">
        <v>52</v>
      </c>
      <c r="C40" s="1">
        <v>29.8</v>
      </c>
    </row>
    <row r="41" spans="2:4" x14ac:dyDescent="0.2">
      <c r="B41" s="1" t="s">
        <v>43</v>
      </c>
      <c r="C41" s="1">
        <v>15.9</v>
      </c>
    </row>
    <row r="42" spans="2:4" x14ac:dyDescent="0.2">
      <c r="B42" s="1" t="s">
        <v>53</v>
      </c>
      <c r="C42" s="1">
        <v>1532.6</v>
      </c>
    </row>
    <row r="43" spans="2:4" x14ac:dyDescent="0.2">
      <c r="B43" s="1" t="s">
        <v>55</v>
      </c>
      <c r="C43" s="1">
        <v>38.299999999999997</v>
      </c>
    </row>
    <row r="44" spans="2:4" x14ac:dyDescent="0.2">
      <c r="B44" s="1" t="s">
        <v>56</v>
      </c>
      <c r="C44" s="1">
        <v>142.69999999999999</v>
      </c>
    </row>
    <row r="45" spans="2:4" x14ac:dyDescent="0.2">
      <c r="B45" s="1" t="s">
        <v>54</v>
      </c>
      <c r="C45" s="1">
        <v>9</v>
      </c>
    </row>
    <row r="46" spans="2:4" x14ac:dyDescent="0.2">
      <c r="B46" s="1" t="s">
        <v>35</v>
      </c>
      <c r="C46" s="57">
        <f>SUM(C34:C45)</f>
        <v>3161.8</v>
      </c>
      <c r="D46" s="1" t="s">
        <v>11</v>
      </c>
    </row>
    <row r="48" spans="2:4" x14ac:dyDescent="0.2">
      <c r="B48" s="1" t="s">
        <v>36</v>
      </c>
    </row>
    <row r="49" spans="2:4" ht="26.25" x14ac:dyDescent="0.25">
      <c r="B49" s="55" t="s">
        <v>57</v>
      </c>
      <c r="C49" s="58">
        <v>5952.5</v>
      </c>
      <c r="D49" s="1" t="s">
        <v>11</v>
      </c>
    </row>
    <row r="51" spans="2:4" ht="15" x14ac:dyDescent="0.25">
      <c r="C51" s="58">
        <f>C46+C49</f>
        <v>9114.2999999999993</v>
      </c>
      <c r="D51" s="1" t="s">
        <v>11</v>
      </c>
    </row>
    <row r="53" spans="2:4" x14ac:dyDescent="0.2">
      <c r="B53" s="1" t="s">
        <v>37</v>
      </c>
    </row>
    <row r="54" spans="2:4" x14ac:dyDescent="0.2">
      <c r="B54" s="1" t="s">
        <v>39</v>
      </c>
      <c r="C54" s="1">
        <f t="shared" ref="C54:C62" si="0">C34</f>
        <v>290</v>
      </c>
    </row>
    <row r="55" spans="2:4" x14ac:dyDescent="0.2">
      <c r="B55" s="1" t="s">
        <v>50</v>
      </c>
      <c r="C55" s="1">
        <f t="shared" si="0"/>
        <v>197.8</v>
      </c>
    </row>
    <row r="56" spans="2:4" x14ac:dyDescent="0.2">
      <c r="B56" s="1" t="s">
        <v>40</v>
      </c>
      <c r="C56" s="1">
        <f t="shared" si="0"/>
        <v>290</v>
      </c>
    </row>
    <row r="57" spans="2:4" x14ac:dyDescent="0.2">
      <c r="B57" s="1" t="s">
        <v>41</v>
      </c>
      <c r="C57" s="1">
        <f t="shared" si="0"/>
        <v>197.8</v>
      </c>
    </row>
    <row r="58" spans="2:4" x14ac:dyDescent="0.2">
      <c r="B58" s="1" t="s">
        <v>42</v>
      </c>
      <c r="C58" s="1">
        <f t="shared" si="0"/>
        <v>290</v>
      </c>
    </row>
    <row r="59" spans="2:4" x14ac:dyDescent="0.2">
      <c r="B59" s="1" t="s">
        <v>51</v>
      </c>
      <c r="C59" s="1">
        <f t="shared" si="0"/>
        <v>127.9</v>
      </c>
    </row>
    <row r="60" spans="2:4" x14ac:dyDescent="0.2">
      <c r="B60" s="1" t="s">
        <v>52</v>
      </c>
      <c r="C60" s="1">
        <f t="shared" si="0"/>
        <v>29.8</v>
      </c>
    </row>
    <row r="61" spans="2:4" x14ac:dyDescent="0.2">
      <c r="B61" s="1" t="s">
        <v>43</v>
      </c>
      <c r="C61" s="1">
        <f t="shared" si="0"/>
        <v>15.9</v>
      </c>
    </row>
    <row r="62" spans="2:4" x14ac:dyDescent="0.2">
      <c r="B62" s="1" t="s">
        <v>44</v>
      </c>
      <c r="C62" s="1">
        <f t="shared" si="0"/>
        <v>1532.6</v>
      </c>
    </row>
    <row r="63" spans="2:4" x14ac:dyDescent="0.2">
      <c r="B63" s="1" t="s">
        <v>66</v>
      </c>
      <c r="C63" s="1">
        <v>50</v>
      </c>
    </row>
    <row r="64" spans="2:4" x14ac:dyDescent="0.2">
      <c r="B64" s="1" t="s">
        <v>54</v>
      </c>
      <c r="C64" s="1">
        <v>9</v>
      </c>
    </row>
    <row r="65" spans="2:4" x14ac:dyDescent="0.2">
      <c r="C65" s="57">
        <f>SUM(C54:C64)</f>
        <v>3030.8</v>
      </c>
    </row>
    <row r="67" spans="2:4" x14ac:dyDescent="0.2">
      <c r="B67" s="1" t="s">
        <v>60</v>
      </c>
    </row>
    <row r="68" spans="2:4" x14ac:dyDescent="0.2">
      <c r="B68" s="1" t="s">
        <v>30</v>
      </c>
      <c r="C68" s="1">
        <f>37*4</f>
        <v>148</v>
      </c>
      <c r="D68" s="1" t="s">
        <v>11</v>
      </c>
    </row>
    <row r="69" spans="2:4" x14ac:dyDescent="0.2">
      <c r="B69" s="1" t="s">
        <v>31</v>
      </c>
      <c r="C69" s="1">
        <f>316</f>
        <v>316</v>
      </c>
      <c r="D69" s="1" t="s">
        <v>11</v>
      </c>
    </row>
    <row r="70" spans="2:4" x14ac:dyDescent="0.2">
      <c r="B70" s="1" t="s">
        <v>32</v>
      </c>
      <c r="C70" s="1">
        <f>3785+1130.1</f>
        <v>4915.1000000000004</v>
      </c>
      <c r="D70" s="1" t="s">
        <v>11</v>
      </c>
    </row>
    <row r="71" spans="2:4" x14ac:dyDescent="0.2">
      <c r="B71" s="1" t="s">
        <v>33</v>
      </c>
      <c r="C71" s="1">
        <v>487.3</v>
      </c>
      <c r="D71" s="1" t="s">
        <v>11</v>
      </c>
    </row>
    <row r="72" spans="2:4" x14ac:dyDescent="0.2">
      <c r="B72" s="1" t="s">
        <v>58</v>
      </c>
      <c r="C72" s="1">
        <v>157.1</v>
      </c>
      <c r="D72" s="1" t="s">
        <v>11</v>
      </c>
    </row>
    <row r="73" spans="2:4" x14ac:dyDescent="0.2">
      <c r="B73" s="1" t="s">
        <v>48</v>
      </c>
      <c r="C73" s="1">
        <v>107.5</v>
      </c>
      <c r="D73" s="1" t="s">
        <v>11</v>
      </c>
    </row>
    <row r="74" spans="2:4" x14ac:dyDescent="0.2">
      <c r="B74" s="1" t="s">
        <v>45</v>
      </c>
      <c r="C74" s="1">
        <f>119+30.9</f>
        <v>149.9</v>
      </c>
      <c r="D74" s="1" t="s">
        <v>11</v>
      </c>
    </row>
    <row r="75" spans="2:4" x14ac:dyDescent="0.2">
      <c r="B75" s="1" t="s">
        <v>59</v>
      </c>
      <c r="C75" s="1">
        <v>397.8</v>
      </c>
      <c r="D75" s="1" t="s">
        <v>11</v>
      </c>
    </row>
    <row r="76" spans="2:4" x14ac:dyDescent="0.2">
      <c r="B76" s="56" t="s">
        <v>38</v>
      </c>
    </row>
    <row r="77" spans="2:4" ht="15" x14ac:dyDescent="0.25">
      <c r="B77" s="56" t="s">
        <v>46</v>
      </c>
      <c r="C77" s="58">
        <f>SUM(C68:C75)</f>
        <v>6678.7000000000007</v>
      </c>
      <c r="D77" s="1" t="s">
        <v>47</v>
      </c>
    </row>
    <row r="79" spans="2:4" ht="15" x14ac:dyDescent="0.25">
      <c r="C79" s="58">
        <f>C65+C77</f>
        <v>9709.5</v>
      </c>
      <c r="D79" s="1" t="s">
        <v>11</v>
      </c>
    </row>
  </sheetData>
  <mergeCells count="2">
    <mergeCell ref="M2:O2"/>
    <mergeCell ref="M18:O18"/>
  </mergeCells>
  <phoneticPr fontId="1" type="noConversion"/>
  <pageMargins left="0.7" right="0.7" top="0.75" bottom="0.75" header="0.3" footer="0.3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D538-B30F-48A6-A60E-E38C055DDA8A}">
  <dimension ref="A1:C26"/>
  <sheetViews>
    <sheetView workbookViewId="0">
      <selection activeCell="F23" sqref="F23"/>
    </sheetView>
  </sheetViews>
  <sheetFormatPr defaultRowHeight="15" x14ac:dyDescent="0.25"/>
  <cols>
    <col min="1" max="1" width="57.375" bestFit="1" customWidth="1"/>
  </cols>
  <sheetData>
    <row r="1" spans="1:3" x14ac:dyDescent="0.25">
      <c r="A1" t="s">
        <v>67</v>
      </c>
      <c r="B1">
        <v>119.5</v>
      </c>
      <c r="C1" t="s">
        <v>61</v>
      </c>
    </row>
    <row r="2" spans="1:3" x14ac:dyDescent="0.25">
      <c r="A2" t="s">
        <v>62</v>
      </c>
      <c r="B2">
        <v>0.08</v>
      </c>
      <c r="C2" t="s">
        <v>17</v>
      </c>
    </row>
    <row r="3" spans="1:3" x14ac:dyDescent="0.25">
      <c r="B3">
        <f>B1*B2</f>
        <v>9.56</v>
      </c>
      <c r="C3" t="s">
        <v>17</v>
      </c>
    </row>
    <row r="5" spans="1:3" x14ac:dyDescent="0.25">
      <c r="A5" t="s">
        <v>65</v>
      </c>
      <c r="B5">
        <v>431.1</v>
      </c>
      <c r="C5" t="s">
        <v>61</v>
      </c>
    </row>
    <row r="6" spans="1:3" x14ac:dyDescent="0.25">
      <c r="A6" t="s">
        <v>62</v>
      </c>
      <c r="B6">
        <v>0.15</v>
      </c>
      <c r="C6" t="s">
        <v>17</v>
      </c>
    </row>
    <row r="7" spans="1:3" x14ac:dyDescent="0.25">
      <c r="B7">
        <f>B5*B6</f>
        <v>64.665000000000006</v>
      </c>
      <c r="C7" t="s">
        <v>17</v>
      </c>
    </row>
    <row r="9" spans="1:3" x14ac:dyDescent="0.25">
      <c r="A9" t="s">
        <v>68</v>
      </c>
    </row>
    <row r="10" spans="1:3" x14ac:dyDescent="0.25">
      <c r="A10" t="s">
        <v>63</v>
      </c>
    </row>
    <row r="11" spans="1:3" x14ac:dyDescent="0.25">
      <c r="A11" t="s">
        <v>64</v>
      </c>
      <c r="B11">
        <v>59.2</v>
      </c>
      <c r="C11" t="s">
        <v>61</v>
      </c>
    </row>
    <row r="12" spans="1:3" x14ac:dyDescent="0.25">
      <c r="A12" t="s">
        <v>62</v>
      </c>
      <c r="B12">
        <v>0.17</v>
      </c>
      <c r="C12" t="s">
        <v>17</v>
      </c>
    </row>
    <row r="13" spans="1:3" x14ac:dyDescent="0.25">
      <c r="B13">
        <f>B11*B12</f>
        <v>10.064000000000002</v>
      </c>
      <c r="C13" t="s">
        <v>17</v>
      </c>
    </row>
    <row r="15" spans="1:3" x14ac:dyDescent="0.25">
      <c r="A15" t="s">
        <v>69</v>
      </c>
    </row>
    <row r="16" spans="1:3" x14ac:dyDescent="0.25">
      <c r="A16" t="s">
        <v>64</v>
      </c>
      <c r="B16">
        <v>44.9</v>
      </c>
      <c r="C16" t="s">
        <v>61</v>
      </c>
    </row>
    <row r="17" spans="1:3" x14ac:dyDescent="0.25">
      <c r="A17" t="s">
        <v>62</v>
      </c>
      <c r="B17">
        <v>0.14000000000000001</v>
      </c>
      <c r="C17" t="s">
        <v>17</v>
      </c>
    </row>
    <row r="18" spans="1:3" x14ac:dyDescent="0.25">
      <c r="B18">
        <f>B16*B17</f>
        <v>6.2860000000000005</v>
      </c>
      <c r="C18" t="s">
        <v>17</v>
      </c>
    </row>
    <row r="20" spans="1:3" x14ac:dyDescent="0.25">
      <c r="A20" t="s">
        <v>70</v>
      </c>
    </row>
    <row r="21" spans="1:3" x14ac:dyDescent="0.25">
      <c r="A21" t="s">
        <v>64</v>
      </c>
      <c r="B21">
        <v>71.2</v>
      </c>
      <c r="C21" t="s">
        <v>61</v>
      </c>
    </row>
    <row r="22" spans="1:3" x14ac:dyDescent="0.25">
      <c r="A22" t="s">
        <v>62</v>
      </c>
      <c r="B22">
        <v>0.19</v>
      </c>
      <c r="C22" t="s">
        <v>17</v>
      </c>
    </row>
    <row r="23" spans="1:3" x14ac:dyDescent="0.25">
      <c r="B23">
        <f>B21*B22</f>
        <v>13.528</v>
      </c>
      <c r="C23" t="s">
        <v>17</v>
      </c>
    </row>
    <row r="26" spans="1:3" x14ac:dyDescent="0.25">
      <c r="B26">
        <f>B3+B13+B18+B23+B7</f>
        <v>104.10300000000001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175E1A50EFE658448B3CA03ECC91CF440024A7A5ED24CAAA48BF3BC4E52979728E" ma:contentTypeVersion="60" ma:contentTypeDescription="Een nieuw document maken." ma:contentTypeScope="" ma:versionID="c53a4a785a5c78ce81aa33d3c33acbc4">
  <xsd:schema xmlns:xsd="http://www.w3.org/2001/XMLSchema" xmlns:xs="http://www.w3.org/2001/XMLSchema" xmlns:p="http://schemas.microsoft.com/office/2006/metadata/properties" xmlns:ns1="http://schemas.microsoft.com/sharepoint/v3" xmlns:ns2="a16f362e-6192-4b5b-90bb-17561aa11c9d" xmlns:ns3="22d40de6-64c0-4628-8ac4-aeab4a26fb1f" xmlns:ns4="a9cf118e-0850-4260-973b-de221f416f3c" xmlns:ns5="http://schemas.microsoft.com/sharepoint/v4" xmlns:ns6="760adaf7-5009-42f6-b748-3066ad28890c" targetNamespace="http://schemas.microsoft.com/office/2006/metadata/properties" ma:root="true" ma:fieldsID="f46887685d93bd9fd0b69ff017c0b238" ns1:_="" ns2:_="" ns3:_="" ns4:_="" ns5:_="" ns6:_="">
    <xsd:import namespace="http://schemas.microsoft.com/sharepoint/v3"/>
    <xsd:import namespace="a16f362e-6192-4b5b-90bb-17561aa11c9d"/>
    <xsd:import namespace="22d40de6-64c0-4628-8ac4-aeab4a26fb1f"/>
    <xsd:import namespace="a9cf118e-0850-4260-973b-de221f416f3c"/>
    <xsd:import namespace="http://schemas.microsoft.com/sharepoint/v4"/>
    <xsd:import namespace="760adaf7-5009-42f6-b748-3066ad2889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ms_MimeType" minOccurs="0"/>
                <xsd:element ref="ns3:dms_Taal" minOccurs="0"/>
                <xsd:element ref="ns3:dms_Vertrouwelijkheidsaanduiding" minOccurs="0"/>
                <xsd:element ref="ns3:dms_refDocId" minOccurs="0"/>
                <xsd:element ref="ns3:dms_Auteur" minOccurs="0"/>
                <xsd:element ref="ns3:dms_Formaat" minOccurs="0"/>
                <xsd:element ref="ns3:dms_DocumentType" minOccurs="0"/>
                <xsd:element ref="ns3:dms_Omschrijving" minOccurs="0"/>
                <xsd:element ref="ns3:dms_Documentstatus" minOccurs="0"/>
                <xsd:element ref="ns3:dms_Ontvangstdatum" minOccurs="0"/>
                <xsd:element ref="ns3:dms_Verzenddatum" minOccurs="0"/>
                <xsd:element ref="ns3:dms_Documentdatum" minOccurs="0"/>
                <xsd:element ref="ns3:dms_DctOmschrijving" minOccurs="0"/>
                <xsd:element ref="ns3:dms_CheckOutUser" minOccurs="0"/>
                <xsd:element ref="ns3:dms_CheckOutId" minOccurs="0"/>
                <xsd:element ref="ns3:dms_BerichtNummer" minOccurs="0"/>
                <xsd:element ref="ns3:dms_Created" minOccurs="0"/>
                <xsd:element ref="ns3:dms_CreatedBy" minOccurs="0"/>
                <xsd:element ref="ns3:dms_SkipPdf" minOccurs="0"/>
                <xsd:element ref="ns3:dms_Agendastuk" minOccurs="0"/>
                <xsd:element ref="ns3:dms_Publiceren" minOccurs="0"/>
                <xsd:element ref="ns3:HideFromDelve" minOccurs="0"/>
                <xsd:element ref="ns1:_vti_ItemDeclaredRecord" minOccurs="0"/>
                <xsd:element ref="ns3:dms_ZaakNummer" minOccurs="0"/>
                <xsd:element ref="ns4:MediaServiceMetadata" minOccurs="0"/>
                <xsd:element ref="ns4:MediaServiceFastMetadata" minOccurs="0"/>
                <xsd:element ref="ns5:IconOverlay" minOccurs="0"/>
                <xsd:element ref="ns1:_vti_ItemHoldRecordStatus" minOccurs="0"/>
                <xsd:element ref="ns4:lcf76f155ced4ddcb4097134ff3c332f" minOccurs="0"/>
                <xsd:element ref="ns6:TaxCatchAll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6:SharedWithUsers" minOccurs="0"/>
                <xsd:element ref="ns6:SharedWithDetails" minOccurs="0"/>
                <xsd:element ref="ns4:kenmerk" minOccurs="0"/>
                <xsd:element ref="ns4:MediaServiceObjectDetectorVersions" minOccurs="0"/>
                <xsd:element ref="ns3:dms_BeginGeldigheid" minOccurs="0"/>
                <xsd:element ref="ns3:dms_BeginGeldigheidOnv" minOccurs="0"/>
                <xsd:element ref="ns3:dms_EindGeldigheid" minOccurs="0"/>
                <xsd:element ref="ns3:dms_EindGeldigheidOnv" minOccurs="0"/>
                <xsd:element ref="ns4:MediaServiceSearchProperties" minOccurs="0"/>
                <xsd:element ref="ns4:ValidSignTransactionId" minOccurs="0"/>
                <xsd:element ref="ns4:ValidSign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3" nillable="true" ma:displayName="Gedeclareerde record" ma:hidden="true" ma:internalName="_vti_ItemDeclaredRecord" ma:readOnly="true">
      <xsd:simpleType>
        <xsd:restriction base="dms:DateTime"/>
      </xsd:simpleType>
    </xsd:element>
    <xsd:element name="_vti_ItemHoldRecordStatus" ma:index="38" nillable="true" ma:displayName="Status van bewaring en record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f362e-6192-4b5b-90bb-17561aa11c9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40de6-64c0-4628-8ac4-aeab4a26fb1f" elementFormDefault="qualified">
    <xsd:import namespace="http://schemas.microsoft.com/office/2006/documentManagement/types"/>
    <xsd:import namespace="http://schemas.microsoft.com/office/infopath/2007/PartnerControls"/>
    <xsd:element name="dms_MimeType" ma:index="11" nillable="true" ma:displayName="MimeType" ma:internalName="dms_MimeType">
      <xsd:simpleType>
        <xsd:restriction base="dms:Text">
          <xsd:maxLength value="255"/>
        </xsd:restriction>
      </xsd:simpleType>
    </xsd:element>
    <xsd:element name="dms_Taal" ma:index="12" nillable="true" ma:displayName="Taal (document)" ma:internalName="dms_Taal">
      <xsd:simpleType>
        <xsd:restriction base="dms:Text">
          <xsd:maxLength value="255"/>
        </xsd:restriction>
      </xsd:simpleType>
    </xsd:element>
    <xsd:element name="dms_Vertrouwelijkheidsaanduiding" ma:index="13" nillable="true" ma:displayName="Vertrouwelijkheidsaanduiding" ma:internalName="dms_Vertrouwelijkheidsaanduiding">
      <xsd:simpleType>
        <xsd:restriction base="dms:Text">
          <xsd:maxLength value="255"/>
        </xsd:restriction>
      </xsd:simpleType>
    </xsd:element>
    <xsd:element name="dms_refDocId" ma:index="14" nillable="true" ma:displayName="Origineel" ma:description="Permanente referentie naar het originele document." ma:hidden="true" ma:internalName="dms_refDocId" ma:readOnly="false">
      <xsd:simpleType>
        <xsd:restriction base="dms:Text"/>
      </xsd:simpleType>
    </xsd:element>
    <xsd:element name="dms_Auteur" ma:index="15" nillable="true" ma:displayName="Auteur" ma:description="Auteur van het document" ma:internalName="dms_Auteur" ma:readOnly="false">
      <xsd:simpleType>
        <xsd:restriction base="dms:Text"/>
      </xsd:simpleType>
    </xsd:element>
    <xsd:element name="dms_Formaat" ma:index="16" nillable="true" ma:displayName="Formaat" ma:description="Formaat van het document" ma:internalName="dms_Formaat" ma:readOnly="false">
      <xsd:simpleType>
        <xsd:restriction base="dms:Text"/>
      </xsd:simpleType>
    </xsd:element>
    <xsd:element name="dms_DocumentType" ma:index="17" nillable="true" ma:displayName="Documenttype" ma:description="Documenttype" ma:internalName="dms_DocumentType" ma:readOnly="false">
      <xsd:simpleType>
        <xsd:restriction base="dms:Text"/>
      </xsd:simpleType>
    </xsd:element>
    <xsd:element name="dms_Omschrijving" ma:index="18" nillable="true" ma:displayName="Omschrijving" ma:description="Omschrijving" ma:internalName="dms_Omschrijving" ma:readOnly="false">
      <xsd:simpleType>
        <xsd:restriction base="dms:Text"/>
      </xsd:simpleType>
    </xsd:element>
    <xsd:element name="dms_Documentstatus" ma:index="19" nillable="true" ma:displayName="Documentstatus" ma:description="Documentstatus" ma:hidden="true" ma:internalName="dms_Documentstatus" ma:readOnly="false">
      <xsd:simpleType>
        <xsd:restriction base="dms:Text"/>
      </xsd:simpleType>
    </xsd:element>
    <xsd:element name="dms_Ontvangstdatum" ma:index="20" nillable="true" ma:displayName="Ontvangstdatum" ma:description="Ontvangstdatum" ma:format="DateTime" ma:hidden="true" ma:internalName="dms_Ontvangstdatum" ma:readOnly="false">
      <xsd:simpleType>
        <xsd:restriction base="dms:DateTime"/>
      </xsd:simpleType>
    </xsd:element>
    <xsd:element name="dms_Verzenddatum" ma:index="21" nillable="true" ma:displayName="Verzenddatum" ma:description="Verzenddatum" ma:format="DateTime" ma:internalName="dms_Verzenddatum" ma:readOnly="false">
      <xsd:simpleType>
        <xsd:restriction base="dms:DateTime"/>
      </xsd:simpleType>
    </xsd:element>
    <xsd:element name="dms_Documentdatum" ma:index="22" nillable="true" ma:displayName="Documentdatum" ma:description="Documentdatum" ma:format="DateTime" ma:hidden="true" ma:internalName="dms_Documentdatum" ma:readOnly="false">
      <xsd:simpleType>
        <xsd:restriction base="dms:DateTime"/>
      </xsd:simpleType>
    </xsd:element>
    <xsd:element name="dms_DctOmschrijving" ma:index="23" nillable="true" ma:displayName="DCT Omschrijving" ma:description="Documenttype Omschrijving" ma:hidden="true" ma:internalName="dms_DctOmschrijving" ma:readOnly="false">
      <xsd:simpleType>
        <xsd:restriction base="dms:Text"/>
      </xsd:simpleType>
    </xsd:element>
    <xsd:element name="dms_CheckOutUser" ma:index="24" nillable="true" ma:displayName="Uitgecheckt door (StUF)" ma:description="Uitgecheckt door (StUF)" ma:hidden="true" ma:internalName="dms_CheckOutUser" ma:readOnly="false">
      <xsd:simpleType>
        <xsd:restriction base="dms:Text"/>
      </xsd:simpleType>
    </xsd:element>
    <xsd:element name="dms_CheckOutId" ma:index="25" nillable="true" ma:displayName="Checkout ID" ma:description="Checkout ID" ma:hidden="true" ma:internalName="dms_CheckOutId" ma:readOnly="false">
      <xsd:simpleType>
        <xsd:restriction base="dms:Text"/>
      </xsd:simpleType>
    </xsd:element>
    <xsd:element name="dms_BerichtNummer" ma:index="26" nillable="true" ma:displayName="Berichtnummer" ma:indexed="true" ma:internalName="dms_BerichtNummer" ma:readOnly="false">
      <xsd:simpleType>
        <xsd:restriction base="dms:Text">
          <xsd:maxLength value="255"/>
        </xsd:restriction>
      </xsd:simpleType>
    </xsd:element>
    <xsd:element name="dms_Created" ma:index="27" nillable="true" ma:displayName="Gemaakt op (DMS)" ma:format="DateTime" ma:hidden="true" ma:internalName="dms_Created" ma:readOnly="false">
      <xsd:simpleType>
        <xsd:restriction base="dms:DateTime"/>
      </xsd:simpleType>
    </xsd:element>
    <xsd:element name="dms_CreatedBy" ma:index="28" nillable="true" ma:displayName="Gemaakt door (DMS)" ma:description="Oorspronkelijke uploader" ma:hidden="true" ma:internalName="dms_CreatedBy" ma:readOnly="false">
      <xsd:simpleType>
        <xsd:restriction base="dms:Text"/>
      </xsd:simpleType>
    </xsd:element>
    <xsd:element name="dms_SkipPdf" ma:index="29" nillable="true" ma:displayName="Geen auto PDF-A" ma:description="Optie om het automatisch PDF-A aanmaken over te slaan" ma:hidden="true" ma:internalName="dms_SkipPdf" ma:readOnly="false">
      <xsd:simpleType>
        <xsd:restriction base="dms:Boolean"/>
      </xsd:simpleType>
    </xsd:element>
    <xsd:element name="dms_Agendastuk" ma:index="30" nillable="true" ma:displayName="Agendastuk" ma:description="Document is beschikbaar voor publicatie in externe agenda of vergader-app" ma:hidden="true" ma:internalName="dms_Agendastuk" ma:readOnly="false">
      <xsd:simpleType>
        <xsd:restriction base="dms:Boolean"/>
      </xsd:simpleType>
    </xsd:element>
    <xsd:element name="dms_Publiceren" ma:index="31" nillable="true" ma:displayName="Publiceren" ma:description="Document is beschikbaar voor publicatie in externe site of PIP" ma:hidden="true" ma:internalName="dms_Publiceren" ma:readOnly="false">
      <xsd:simpleType>
        <xsd:restriction base="dms:Boolean"/>
      </xsd:simpleType>
    </xsd:element>
    <xsd:element name="HideFromDelve" ma:index="32" nillable="true" ma:displayName="HideFromDelve" ma:default="1" ma:description="Hide from Delve" ma:hidden="true" ma:internalName="HideFromDelve" ma:readOnly="false">
      <xsd:simpleType>
        <xsd:restriction base="dms:Boolean"/>
      </xsd:simpleType>
    </xsd:element>
    <xsd:element name="dms_ZaakNummer" ma:index="34" nillable="true" ma:displayName="Zaaknummer" ma:indexed="true" ma:internalName="dms_ZaakNummer">
      <xsd:simpleType>
        <xsd:restriction base="dms:Text">
          <xsd:maxLength value="255"/>
        </xsd:restriction>
      </xsd:simpleType>
    </xsd:element>
    <xsd:element name="dms_BeginGeldigheid" ma:index="52" nillable="true" ma:displayName="Begin geldigheid (STUF)" ma:description="Begin geldigheid (StUF)" ma:format="DateTime" ma:hidden="true" ma:internalName="dms_BeginGeldigheid" ma:readOnly="false">
      <xsd:simpleType>
        <xsd:restriction base="dms:DateTime"/>
      </xsd:simpleType>
    </xsd:element>
    <xsd:element name="dms_BeginGeldigheidOnv" ma:index="53" nillable="true" ma:displayName="Begin geldigheid onvolledig(STUF)" ma:description="Begin geldigheid onvolledig (StUF)" ma:hidden="true" ma:internalName="dms_BeginGeldigheidOnv" ma:readOnly="false">
      <xsd:simpleType>
        <xsd:restriction base="dms:Text"/>
      </xsd:simpleType>
    </xsd:element>
    <xsd:element name="dms_EindGeldigheid" ma:index="54" nillable="true" ma:displayName="Eind geldigheid (STUF)" ma:description="Eind geldigheid (StUF)" ma:format="DateTime" ma:hidden="true" ma:internalName="dms_EindGeldigheid" ma:readOnly="false">
      <xsd:simpleType>
        <xsd:restriction base="dms:DateTime"/>
      </xsd:simpleType>
    </xsd:element>
    <xsd:element name="dms_EindGeldigheidOnv" ma:index="55" nillable="true" ma:displayName="Eind geldigheid onvolledig(STUF)" ma:description="Eind geldigheid onvolledig (StUF)" ma:hidden="true" ma:internalName="dms_EindGeldigheidOnv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118e-0850-4260-973b-de221f416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40" nillable="true" ma:taxonomy="true" ma:internalName="lcf76f155ced4ddcb4097134ff3c332f" ma:taxonomyFieldName="MediaServiceImageTags" ma:displayName="Afbeeldingtags" ma:readOnly="false" ma:fieldId="{5cf76f15-5ced-4ddc-b409-7134ff3c332f}" ma:taxonomyMulti="true" ma:sspId="2797e9b2-02ff-4ad7-bfca-837ffc84c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4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47" nillable="true" ma:displayName="MediaLengthInSeconds" ma:hidden="true" ma:internalName="MediaLengthInSeconds" ma:readOnly="true">
      <xsd:simpleType>
        <xsd:restriction base="dms:Unknown"/>
      </xsd:simpleType>
    </xsd:element>
    <xsd:element name="kenmerk" ma:index="50" nillable="true" ma:displayName="kenmerk" ma:format="Dropdown" ma:internalName="kenmerk">
      <xsd:simpleType>
        <xsd:restriction base="dms:Text">
          <xsd:maxLength value="255"/>
        </xsd:restriction>
      </xsd:simple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SignTransactionId" ma:index="57" nillable="true" ma:displayName="ValidSignTransactionId" ma:indexed="true" ma:internalName="ValidSignTransactionId">
      <xsd:simpleType>
        <xsd:restriction base="dms:Text">
          <xsd:maxLength value="255"/>
        </xsd:restriction>
      </xsd:simpleType>
    </xsd:element>
    <xsd:element name="ValidSignStatus" ma:index="58" nillable="true" ma:displayName="ValidSignStatus" ma:indexed="true" ma:internalName="ValidSign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adaf7-5009-42f6-b748-3066ad28890c" elementFormDefault="qualified">
    <xsd:import namespace="http://schemas.microsoft.com/office/2006/documentManagement/types"/>
    <xsd:import namespace="http://schemas.microsoft.com/office/infopath/2007/PartnerControls"/>
    <xsd:element name="TaxCatchAll" ma:index="41" nillable="true" ma:displayName="Taxonomy Catch All Column" ma:hidden="true" ma:list="{736e75b6-617b-4eef-9c0a-1e77565ce8c0}" ma:internalName="TaxCatchAll" ma:showField="CatchAllData" ma:web="760adaf7-5009-42f6-b748-3066ad2889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0adaf7-5009-42f6-b748-3066ad28890c" xsi:nil="true"/>
    <lcf76f155ced4ddcb4097134ff3c332f xmlns="a9cf118e-0850-4260-973b-de221f416f3c">
      <Terms xmlns="http://schemas.microsoft.com/office/infopath/2007/PartnerControls"/>
    </lcf76f155ced4ddcb4097134ff3c332f>
    <dms_CreatedBy xmlns="22d40de6-64c0-4628-8ac4-aeab4a26fb1f" xsi:nil="true"/>
    <HideFromDelve xmlns="22d40de6-64c0-4628-8ac4-aeab4a26fb1f">true</HideFromDelve>
    <dms_Created xmlns="22d40de6-64c0-4628-8ac4-aeab4a26fb1f">2024-11-26T12:00:00+00:00</dms_Created>
    <dms_Vertrouwelijkheidsaanduiding xmlns="22d40de6-64c0-4628-8ac4-aeab4a26fb1f">OPENBAAR</dms_Vertrouwelijkheidsaanduiding>
    <dms_BerichtNummer xmlns="22d40de6-64c0-4628-8ac4-aeab4a26fb1f" xsi:nil="true"/>
    <dms_MimeType xmlns="22d40de6-64c0-4628-8ac4-aeab4a26fb1f">application/vnd.openxmlformats-officedocument.spreadsheetml.sheet</dms_MimeType>
    <dms_Auteur xmlns="22d40de6-64c0-4628-8ac4-aeab4a26fb1f">Gebruiker DSO-LV</dms_Auteur>
    <dms_DctOmschrijving xmlns="22d40de6-64c0-4628-8ac4-aeab4a26fb1f">Tekening,Overig</dms_DctOmschrijving>
    <kenmerk xmlns="a9cf118e-0850-4260-973b-de221f416f3c" xsi:nil="true"/>
    <dms_refDocId xmlns="22d40de6-64c0-4628-8ac4-aeab4a26fb1f" xsi:nil="true"/>
    <dms_Omschrijving xmlns="22d40de6-64c0-4628-8ac4-aeab4a26fb1f" xsi:nil="true"/>
    <dms_Ontvangstdatum xmlns="22d40de6-64c0-4628-8ac4-aeab4a26fb1f">2024-07-18T12:00:00+00:00</dms_Ontvangstdatum>
    <dms_Documentdatum xmlns="22d40de6-64c0-4628-8ac4-aeab4a26fb1f" xsi:nil="true"/>
    <dms_CheckOutId xmlns="22d40de6-64c0-4628-8ac4-aeab4a26fb1f" xsi:nil="true"/>
    <IconOverlay xmlns="http://schemas.microsoft.com/sharepoint/v4" xsi:nil="true"/>
    <dms_Publiceren xmlns="22d40de6-64c0-4628-8ac4-aeab4a26fb1f" xsi:nil="true"/>
    <dms_ZaakNummer xmlns="22d40de6-64c0-4628-8ac4-aeab4a26fb1f">1089576</dms_ZaakNummer>
    <dms_CheckOutUser xmlns="22d40de6-64c0-4628-8ac4-aeab4a26fb1f" xsi:nil="true"/>
    <dms_SkipPdf xmlns="22d40de6-64c0-4628-8ac4-aeab4a26fb1f" xsi:nil="true"/>
    <dms_Agendastuk xmlns="22d40de6-64c0-4628-8ac4-aeab4a26fb1f" xsi:nil="true"/>
    <dms_BeginGeldigheidOnv xmlns="22d40de6-64c0-4628-8ac4-aeab4a26fb1f" xsi:nil="true"/>
    <ValidSignTransactionId xmlns="a9cf118e-0850-4260-973b-de221f416f3c" xsi:nil="true"/>
    <ValidSignStatus xmlns="a9cf118e-0850-4260-973b-de221f416f3c" xsi:nil="true"/>
    <dms_Taal xmlns="22d40de6-64c0-4628-8ac4-aeab4a26fb1f">nl</dms_Taal>
    <dms_Formaat xmlns="22d40de6-64c0-4628-8ac4-aeab4a26fb1f">.xlsx</dms_Formaat>
    <dms_Verzenddatum xmlns="22d40de6-64c0-4628-8ac4-aeab4a26fb1f" xsi:nil="true"/>
    <dms_EindGeldigheidOnv xmlns="22d40de6-64c0-4628-8ac4-aeab4a26fb1f" xsi:nil="true"/>
    <dms_BeginGeldigheid xmlns="22d40de6-64c0-4628-8ac4-aeab4a26fb1f" xsi:nil="true"/>
    <dms_EindGeldigheid xmlns="22d40de6-64c0-4628-8ac4-aeab4a26fb1f" xsi:nil="true"/>
    <dms_Documentstatus xmlns="22d40de6-64c0-4628-8ac4-aeab4a26fb1f">Definitief</dms_Documentstatus>
    <dms_DocumentType xmlns="22d40de6-64c0-4628-8ac4-aeab4a26fb1f">Beschikking</dms_DocumentType>
    <_dlc_DocId xmlns="a16f362e-6192-4b5b-90bb-17561aa11c9d">3C7TKQJ3EYKJ-1734945230-194633</_dlc_DocId>
    <_dlc_DocIdUrl xmlns="a16f362e-6192-4b5b-90bb-17561aa11c9d">
      <Url>https://equalitcloud.sharepoint.com/sites/ABG-DMS-PROD/_layouts/15/DocIdRedir.aspx?ID=3C7TKQJ3EYKJ-1734945230-194633</Url>
      <Description>3C7TKQJ3EYKJ-1734945230-194633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9623B0-1C39-493B-AF0E-F584164DE84F}"/>
</file>

<file path=customXml/itemProps2.xml><?xml version="1.0" encoding="utf-8"?>
<ds:datastoreItem xmlns:ds="http://schemas.openxmlformats.org/officeDocument/2006/customXml" ds:itemID="{DE149640-DA65-442E-A80B-5C25FBAED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B4F328-3838-40FC-BC3B-39D8F7FBB5AD}">
  <ds:schemaRefs>
    <ds:schemaRef ds:uri="33b82147-9840-4da1-9237-b33795815a1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5b45b470-102c-4109-9057-a9f9134e444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8FF613A-D43D-4BD9-9153-7F9ED405F7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Wateropgave</vt:lpstr>
      <vt:lpstr>Bergingsberekening</vt:lpstr>
      <vt:lpstr>Wateropgave!Afdrukbereik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AAN_2024-11-26_AA_Berekening wateropgave</dc:title>
  <dc:subject/>
  <dc:creator>Vincent Kuiphuis</dc:creator>
  <cp:keywords/>
  <dc:description/>
  <cp:lastModifiedBy>Jeroen Willems</cp:lastModifiedBy>
  <cp:revision/>
  <cp:lastPrinted>2024-02-13T14:12:50Z</cp:lastPrinted>
  <dcterms:created xsi:type="dcterms:W3CDTF">2023-08-22T08:26:14Z</dcterms:created>
  <dcterms:modified xsi:type="dcterms:W3CDTF">2024-11-12T12:59:31Z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0x010100175E1A50EFE658448B3CA03ECC91CF440024A7A5ED24CAAA48BF3BC4E52979728E</vt:lpwstr>
  </property>
  <property fmtid="{D5CDD505-2E9C-101B-9397-08002B2CF9AE}" pid="3" name="MediaServiceImageTags">
    <vt:lpwstr/>
  </property>
  <property fmtid="{D5CDD505-2E9C-101B-9397-08002B2CF9AE}" pid="4" name="_dlc_DocIdItemGuid">
    <vt:lpwstr>92609f90-16b7-4880-807a-9d1a1f1f2a86</vt:lpwstr>
  </property>
</Properties>
</file>