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itechsiteservices-my.sharepoint.com/personal/ralph_schrijen_sitech_nl/Documents/2. Projecten/Borealis/REVISIE/8. Gedeelde schijf - Rebecca/1. Wabo aanvraag/3.Aanvullende gegevens/Ingediende aanvullende bijlagen/"/>
    </mc:Choice>
  </mc:AlternateContent>
  <xr:revisionPtr revIDLastSave="1372" documentId="8_{4FC4AFC3-C45A-4464-B9CE-CF87F01E0F4E}" xr6:coauthVersionLast="47" xr6:coauthVersionMax="47" xr10:uidLastSave="{6BCBE925-4AB7-422B-93FF-CA2B599B158F}"/>
  <bookViews>
    <workbookView xWindow="-120" yWindow="-120" windowWidth="29040" windowHeight="17640" xr2:uid="{E55CC6E6-00E8-49AC-9E95-5130FB677B28}"/>
  </bookViews>
  <sheets>
    <sheet name="Emissietabel" sheetId="3" r:id="rId1"/>
  </sheets>
  <definedNames>
    <definedName name="_xlnm._FilterDatabase" localSheetId="0" hidden="1">Emissietabel!$A$1:$AD$3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0" i="3" l="1"/>
  <c r="S20" i="3"/>
  <c r="K15" i="3"/>
  <c r="K13" i="3" l="1"/>
  <c r="K23" i="3"/>
  <c r="K21" i="3"/>
  <c r="K19" i="3"/>
  <c r="K17" i="3"/>
  <c r="K14" i="3"/>
  <c r="K16" i="3"/>
  <c r="K18" i="3"/>
  <c r="K20" i="3"/>
  <c r="K22" i="3"/>
  <c r="K24" i="3"/>
  <c r="K25" i="3"/>
  <c r="K12" i="3"/>
  <c r="J12" i="3"/>
  <c r="J13" i="3"/>
  <c r="J14" i="3"/>
  <c r="J18" i="3"/>
  <c r="J20" i="3"/>
  <c r="J22" i="3"/>
  <c r="J24" i="3"/>
  <c r="J25" i="3"/>
  <c r="J28" i="3"/>
  <c r="J27" i="3"/>
  <c r="J26" i="3"/>
  <c r="S27" i="3"/>
  <c r="S28" i="3"/>
  <c r="S26" i="3"/>
  <c r="P4" i="3"/>
  <c r="T4" i="3" s="1"/>
  <c r="P6" i="3"/>
  <c r="T6" i="3" s="1"/>
  <c r="P8" i="3"/>
  <c r="T8" i="3" s="1"/>
  <c r="P10" i="3"/>
  <c r="T10" i="3" s="1"/>
  <c r="Q10" i="3"/>
  <c r="R3" i="3"/>
  <c r="T3" i="3"/>
  <c r="W26" i="3"/>
  <c r="W27" i="3"/>
  <c r="W28" i="3"/>
  <c r="T22" i="3"/>
  <c r="S22" i="3"/>
  <c r="S24" i="3"/>
  <c r="S25" i="3"/>
  <c r="T12" i="3"/>
  <c r="O19" i="3"/>
  <c r="J19" i="3" s="1"/>
  <c r="O18" i="3"/>
  <c r="O17" i="3"/>
  <c r="J17" i="3" s="1"/>
  <c r="O16" i="3"/>
  <c r="J16" i="3" s="1"/>
  <c r="O15" i="3"/>
  <c r="J15" i="3" s="1"/>
  <c r="O14" i="3"/>
  <c r="O13" i="3"/>
  <c r="O12" i="3"/>
  <c r="T13" i="3"/>
  <c r="T14" i="3"/>
  <c r="T15" i="3"/>
  <c r="T16" i="3"/>
  <c r="T17" i="3"/>
  <c r="T18" i="3"/>
  <c r="T19" i="3"/>
  <c r="T21" i="3"/>
  <c r="T23" i="3"/>
  <c r="T24" i="3"/>
  <c r="T25" i="3"/>
  <c r="Q4" i="3"/>
  <c r="Q5" i="3"/>
  <c r="Q6" i="3"/>
  <c r="Q7" i="3"/>
  <c r="Q8" i="3"/>
  <c r="Q9" i="3"/>
  <c r="Q11" i="3"/>
  <c r="Q17" i="3"/>
  <c r="Q19" i="3"/>
  <c r="Q20" i="3"/>
  <c r="Q21" i="3"/>
  <c r="Q22" i="3"/>
  <c r="Q23" i="3"/>
  <c r="Q24" i="3"/>
  <c r="Q25" i="3"/>
  <c r="Q26" i="3"/>
  <c r="Q27" i="3"/>
  <c r="Q28" i="3"/>
  <c r="Q3" i="3"/>
  <c r="S12" i="3" l="1"/>
  <c r="S13" i="3"/>
  <c r="S14" i="3"/>
  <c r="S15" i="3"/>
  <c r="S16" i="3"/>
  <c r="W17" i="3"/>
  <c r="S17" i="3"/>
  <c r="S18" i="3"/>
  <c r="W19" i="3"/>
  <c r="S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Aldewereld, Chris</author>
  </authors>
  <commentList>
    <comment ref="AA24" authorId="0" shapeId="0" xr:uid="{DC9B6763-A651-42AE-A5E6-D6699D553DF9}">
      <text>
        <r>
          <rPr>
            <sz val="11"/>
            <color theme="1"/>
            <rFont val="Calibri"/>
            <family val="2"/>
            <scheme val="minor"/>
          </rPr>
          <t xml:space="preserve">Aldewereld, Chris:
Met deze ERP's wordt tevens invulling gegeven aan de ERP-verplichtingen uit het BARIM, zijnde ERP 7, 9, 12, (21 = nvt) en 31. </t>
        </r>
      </text>
    </comment>
    <comment ref="AA25" authorId="0" shapeId="0" xr:uid="{F54F788F-80C9-4EE6-9B92-92F61FF438BB}">
      <text>
        <r>
          <rPr>
            <sz val="11"/>
            <color theme="1"/>
            <rFont val="Calibri"/>
            <family val="2"/>
            <scheme val="minor"/>
          </rPr>
          <t xml:space="preserve">Aldewereld, Chris:
Met deze ERP's wordt tevens invulling gegeven aan de ERP-verplichtingen uit het BARIM, zijnde ERP 7, 9, 12, (21 = nvt) en 31. </t>
        </r>
      </text>
    </comment>
  </commentList>
</comments>
</file>

<file path=xl/sharedStrings.xml><?xml version="1.0" encoding="utf-8"?>
<sst xmlns="http://schemas.openxmlformats.org/spreadsheetml/2006/main" count="280" uniqueCount="119">
  <si>
    <t>Emissiepunt</t>
  </si>
  <si>
    <t>Omschrijving</t>
  </si>
  <si>
    <t>X-coord.</t>
  </si>
  <si>
    <t xml:space="preserve">Y-coord. </t>
  </si>
  <si>
    <t>Hoogte</t>
  </si>
  <si>
    <t>D</t>
  </si>
  <si>
    <t>H/V</t>
  </si>
  <si>
    <t>Stof</t>
  </si>
  <si>
    <t>Stofgroep</t>
  </si>
  <si>
    <t>Ongereinigde concentratie</t>
  </si>
  <si>
    <t>Gereinigde gemeten concentratie (niet gecorriceerd op meetonnauwkeurigheid)</t>
  </si>
  <si>
    <t>Emissiegrens waarde (Max. toegestane concentratie)</t>
  </si>
  <si>
    <t>Kolom L op basis van</t>
  </si>
  <si>
    <t>Debiet</t>
  </si>
  <si>
    <t xml:space="preserve">Ongereinigde uurvracht </t>
  </si>
  <si>
    <t>Gereinigde gemeten uurvracht</t>
  </si>
  <si>
    <t>Toegestaande emissievracht/Vergunnde Vracht</t>
  </si>
  <si>
    <t>Aantal uren emissie</t>
  </si>
  <si>
    <t>Ongereinigde jaarvracht (berekend)</t>
  </si>
  <si>
    <t>Gereinigde jaarvracht
(gemeten kg/h*uren)</t>
  </si>
  <si>
    <t>Vrijstellings grens volgens WABO</t>
  </si>
  <si>
    <t>Aangevraagde jaarvracht</t>
  </si>
  <si>
    <t>Storingsemissie</t>
  </si>
  <si>
    <t>Grensmassastroom</t>
  </si>
  <si>
    <t>Meetfrequentie</t>
  </si>
  <si>
    <t>Controlevorm/regime</t>
  </si>
  <si>
    <t xml:space="preserve">ERP (Emissie relevante parameters) </t>
  </si>
  <si>
    <t>Meetmethode</t>
  </si>
  <si>
    <t>Volgend meetmoment</t>
  </si>
  <si>
    <t>datum rapportage gemeten waardes</t>
  </si>
  <si>
    <t>[m]</t>
  </si>
  <si>
    <t>[mg/Nm3]</t>
  </si>
  <si>
    <t>[Nm3/h]</t>
  </si>
  <si>
    <t>[kg/h]</t>
  </si>
  <si>
    <t>[h]</t>
  </si>
  <si>
    <t>[kg/j]</t>
  </si>
  <si>
    <t>Jaar</t>
  </si>
  <si>
    <t xml:space="preserve">Emissiepunt 1a: </t>
  </si>
  <si>
    <t>KAT. VERDUNNING STRAAT 1+2</t>
  </si>
  <si>
    <t>V</t>
  </si>
  <si>
    <t>Benzine</t>
  </si>
  <si>
    <t>gO.2</t>
  </si>
  <si>
    <t>BREF WGC</t>
  </si>
  <si>
    <t>n.v.t.</t>
  </si>
  <si>
    <t>Uurvracht is een omrekening van een discontinue emissie. Per keer aflaten van de reactor geeft een emissie van ca. 1,5 kg per keer. De uurvracht is afgeleid van de totale emissie per jaar. Vanwege het afnemen van de productie van dit type product wordt maximaal 17 keer aflaten aangevraagd (=25 kg per jaar).
Op basis van een vaste emisisievracht per productierun is de emissie vastgesteld op 1,5 kg per productierun.</t>
  </si>
  <si>
    <t xml:space="preserve">Meting; Vlg. EN 12619 </t>
  </si>
  <si>
    <t xml:space="preserve">Emissiepunt 2a: </t>
  </si>
  <si>
    <t>LD2 OVEN F1201 STRAAT 1</t>
  </si>
  <si>
    <t>NOx</t>
  </si>
  <si>
    <t>gA.5</t>
  </si>
  <si>
    <t>Activiteiten besluit</t>
  </si>
  <si>
    <t>SCIOS</t>
  </si>
  <si>
    <t>Meting Vlg. Scios</t>
  </si>
  <si>
    <t>Op basis van Scios</t>
  </si>
  <si>
    <t>CO2</t>
  </si>
  <si>
    <t>ETS</t>
  </si>
  <si>
    <t>Emissiepunt 2b:</t>
  </si>
  <si>
    <t>LD2 OVEN F1251 STRAAT 1</t>
  </si>
  <si>
    <t>Emissiepunt 3:</t>
  </si>
  <si>
    <t>LD2 OVEN F1801 STRAAT 1</t>
  </si>
  <si>
    <t xml:space="preserve">Emissiepunt 4: </t>
  </si>
  <si>
    <t>LD2 OVEN F2801 STRAAT 2</t>
  </si>
  <si>
    <t xml:space="preserve">Emissiepunt 5a: </t>
  </si>
  <si>
    <t>AFBLAAS H1422</t>
  </si>
  <si>
    <t>3 jaarlijks</t>
  </si>
  <si>
    <t>Op basis van BREF WGC, wegens een stabiel emissiepatroon</t>
  </si>
  <si>
    <t>Vanaf TA 2025 middels flowmeter met alarmering.</t>
  </si>
  <si>
    <t xml:space="preserve">Emissiepunt 5b: </t>
  </si>
  <si>
    <t>AFBLAAS V1411</t>
  </si>
  <si>
    <t xml:space="preserve">Ontluchting van de benzine-water-scheider V1411 van straat 1. De hoeveelheid KWS die geëmitteerd wordt is alleen een functie van de temperatuur in V1411. De temperatuur van het condensaat in V1411 wordt bepaald door de temperatuur van het koelwater en het warmte overdragend vermogen van de warmte wisselaars H1432-H1464-H1416-H1417-H1418-H1422. Er is op vat V1411 een lokale temperatuursmeting aanwezig (TI40110). De temperatuur van het koelwater wordt met behulp van OPAS opgevolgd. 
</t>
  </si>
  <si>
    <t xml:space="preserve">Emissiepunt 6a: </t>
  </si>
  <si>
    <t>AFBLAAS H2433 STRAAT 2</t>
  </si>
  <si>
    <t>Flowmeter met alarmering</t>
  </si>
  <si>
    <t xml:space="preserve">Emissiepunt 6b: </t>
  </si>
  <si>
    <t>AFBLAAS V2410 STRAAT 2</t>
  </si>
  <si>
    <t xml:space="preserve">Ontluchting van de benzine water scheider V2410 van straat 2. De hoeveelheid KWS die geëmitteerd wordt is een functie van de stikstof flow en de temperatuur in V2410. Op vat V2410 zit een constante stikstof purge (FI24C16). De temperatuur van het condensaat in V2410 wordt bepaald door de temperatuur van het koelwater en de warmte overdragend vermogen van de warmte wisselaars H2433-H2416-H2417-H2418-H1436-H2437-H2433. Er is op vat V2410 een lokale temperatuursmeting aanwezig (TI24C01). De temperatuur van het koelwater wordt met behulp van OPAS opgevolgd. 
</t>
  </si>
  <si>
    <t xml:space="preserve">Emissiepunt 7: </t>
  </si>
  <si>
    <t>PID-INST.D1401</t>
  </si>
  <si>
    <t xml:space="preserve">De emissie koolwaterstoffen is afhankelijk van het restgehalte in de PE korrels, de gebruikte lucht flow om de PE te drogen en de temperatuur. De lucht flow en de temperatuur zijn in principe constant en dus is de hoeveelheid KWS emissie een functie van het restgehalte in de PE korrels. Het restgehalte is grade afhankelijk en afhankelijk van de ontgassingscondities in de polymerisatie en extruder sectie. Vanuit de RCA en een multivariabele analyse is gebleken dat het restgehalte onder andere een functie is van de volgende variabelen: 
* Waterdosering
* Druk Hopper/vacuum (H-1432)
* Temperatuur huis B1412
* Granulaatwater temperatuur
Deze parameters worden opgevolgd in OPAS met de daaraan verbonden 
minimale en maximale waarde. 
</t>
  </si>
  <si>
    <t>PE stof</t>
  </si>
  <si>
    <t>S</t>
  </si>
  <si>
    <t>Storingsfactor = 5</t>
  </si>
  <si>
    <t>Controleregiem 1, dus een eenmalige meting en ERP's cat. B</t>
  </si>
  <si>
    <t>Meting; Vlg. NEN-EN 13284-1/NEN-EN-ISO 23210</t>
  </si>
  <si>
    <t xml:space="preserve">Emissiepunt 8: </t>
  </si>
  <si>
    <t>PID-D2401</t>
  </si>
  <si>
    <t xml:space="preserve">De emissie koolwaterstoffen is afhankelijk van het restgehalte in de PE korrels, de gebruikte lucht flow om de PE te drogen en de temperatuur. De lucht flow en de temperatuur zijn in principe constant en dus is de hoeveelheid KWS emissie een functie van het restgehalte in de PE korrels. Het restgehalte is grade afhankelijk en afhankelijk van de ontgassingscondities in de polymerisatie en extruder sectie.
		Vanuit de RCA en een multivariabele analyse is gebleken dat het restgehalte onder andere een functie is van de volgende variabelen:
* Waterdosering
* Druk Hopper/vacuum (H-1432)
* Temperatuur huis B1412 
* Granulaatwater temperatuur
Deze parameters worden opgevolgd in OPAS met de daaraan verbonden minimale en maximale waarde. 
</t>
  </si>
  <si>
    <t>Storingsfactor = 4</t>
  </si>
  <si>
    <t xml:space="preserve">Emissiepunt 9a t/m 9i: </t>
  </si>
  <si>
    <t>BUNKERS STRAAT 1</t>
  </si>
  <si>
    <t xml:space="preserve">De emissie koolwaterstoffen is afhankelijk van het restgehalte in de PE korrels, de gebruikte lucht flow om de PE te drogen en de temperatuur. De lucht flow en de temperatuur zijn in principe constant en dus is de hoeveelheid KWS emissie een functie van het restgehalte in de PE korrels. Het restgehalte is grade afhankelijk en afhankelijk van de ontgassingscondities in de polymerisatie en extruder sectie.
Vanuit de RCA en een multivariabele analyse is gebleken dat het restgehalte 
onder andere een functie is van de volgende variabelen:
•	Conversie
•	Waterdosering
•	Druk Hopper/vacuum (H-1432)
•	Temperatuur huis B1412
•	Granulaatwater temperatuur
Deze parameters worden opgevolgd in OPAS met de daaraan verbonden min 
en max waarde. 
</t>
  </si>
  <si>
    <t>Niet bekend</t>
  </si>
  <si>
    <t xml:space="preserve">Emissiepunt 10a t/m 10g: </t>
  </si>
  <si>
    <t>BUNKERS STRAAT 2</t>
  </si>
  <si>
    <t xml:space="preserve">Emissiepunt 11: </t>
  </si>
  <si>
    <t>WINDZIFTER S1526</t>
  </si>
  <si>
    <t xml:space="preserve">•	Een continue drukmeting met een lage druk alarm die signaleert in de meetkamer. Een lage druk geeft aan dat één of meerdere zakken niet in het filter aanwezig is of dat er een scheur in één of meerdere zakken zit;
•	Een continue drukmeting met een hoge druk alarm die signaleert in de meetkamer. Een hoge druk geeft aan dat het filter vol is en moet worden gereinigd.
•	De verantwoordelijke KES operator, een operator die specifiek verantwoordelijk is voor de extrusie en de verzending van het geproduceerde materiaal, controleert tijdens zijn dagelijkse inspectieronde de technische staat van het filter (visuele waarneming).
•	Stoffilters worden jaarlijks preventief vervangen.
</t>
  </si>
  <si>
    <t xml:space="preserve">Emissiepunt 12: </t>
  </si>
  <si>
    <t>WINDZIFTER S2526</t>
  </si>
  <si>
    <t>Emissiepunt 16a t/m j:</t>
  </si>
  <si>
    <t>TANKOPSLAGEN - EMP16d - T1804</t>
  </si>
  <si>
    <t>Alcoholen</t>
  </si>
  <si>
    <t>Niet gemeten</t>
  </si>
  <si>
    <t>Storingsfactor = 0</t>
  </si>
  <si>
    <t>Controleregiem 0, dus geen meting en ERP's cat. B</t>
  </si>
  <si>
    <t>Berekening volgens Handboek Emissieberekeningen</t>
  </si>
  <si>
    <t>TANKOPSLAGEN - EMP16a/b/h/i - T1801/T1802/V1835/V2835</t>
  </si>
  <si>
    <t>Storingsfactor = 1</t>
  </si>
  <si>
    <t>TANKOPSLAGEN - EMP16c/e/f/g/j - T1803/T2805/V1114A/B/V2850</t>
  </si>
  <si>
    <t>Octeen</t>
  </si>
  <si>
    <r>
      <t>24</t>
    </r>
    <r>
      <rPr>
        <vertAlign val="superscript"/>
        <sz val="11"/>
        <color theme="1"/>
        <rFont val="Calibri"/>
        <family val="2"/>
        <scheme val="minor"/>
      </rPr>
      <t>1,2</t>
    </r>
  </si>
  <si>
    <r>
      <t>24</t>
    </r>
    <r>
      <rPr>
        <vertAlign val="superscript"/>
        <sz val="11"/>
        <color theme="1"/>
        <rFont val="Calibri"/>
        <family val="2"/>
        <scheme val="minor"/>
      </rPr>
      <t>2</t>
    </r>
  </si>
  <si>
    <r>
      <t>0,4</t>
    </r>
    <r>
      <rPr>
        <vertAlign val="superscript"/>
        <sz val="11"/>
        <color theme="1"/>
        <rFont val="Calibri"/>
        <family val="2"/>
        <scheme val="minor"/>
      </rPr>
      <t>3</t>
    </r>
  </si>
  <si>
    <r>
      <t>0,1</t>
    </r>
    <r>
      <rPr>
        <vertAlign val="superscript"/>
        <sz val="11"/>
        <color theme="1"/>
        <rFont val="Calibri"/>
        <family val="2"/>
        <scheme val="minor"/>
      </rPr>
      <t>3</t>
    </r>
  </si>
  <si>
    <r>
      <t>0,5</t>
    </r>
    <r>
      <rPr>
        <vertAlign val="superscript"/>
        <sz val="11"/>
        <color theme="1"/>
        <rFont val="Calibri"/>
        <family val="2"/>
        <scheme val="minor"/>
      </rPr>
      <t>3</t>
    </r>
  </si>
  <si>
    <r>
      <t>0,3</t>
    </r>
    <r>
      <rPr>
        <vertAlign val="superscript"/>
        <sz val="11"/>
        <color theme="1"/>
        <rFont val="Calibri"/>
        <family val="2"/>
        <scheme val="minor"/>
      </rPr>
      <t>3</t>
    </r>
  </si>
  <si>
    <t>1) Op dit moment wordt nog niet voldaan aan de emissiegrenswaarde gesteld door de Bref WGC. Borealis vraagt voortzetting van de emissievracht zoals opgenomen in de revisievergunning uit 2010 (besluit 09/10309 de dato 28-01-2010).</t>
  </si>
  <si>
    <t xml:space="preserve">3) Tijdelijk aangevraagde emissievracht op basis van de oude revisievergunning uit 2010 (besluit 09/10309 de dato 28-01-2010). In verband met het niet kunnen voldoen aan de emissiegrenswaarden gesteld door de Bref WGC. </t>
  </si>
  <si>
    <t>2) De Bref WGC TVOC grenswaarde is 20 mg C/Nm3. De waardes hier zijn omgerekend naar het aantal koolstofatomen in benzine.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</si>
</sst>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1"/>
      <color rgb="FF000000"/>
      <name val="Calibri"/>
      <family val="2"/>
      <scheme val="minor"/>
    </font>
    <font>
      <sz val="10"/>
      <color theme="1"/>
      <name val="Arial"/>
      <family val="2"/>
      <charset val="1"/>
    </font>
    <font>
      <sz val="10"/>
      <color theme="1"/>
      <name val="Arial"/>
      <family val="2"/>
    </font>
    <font>
      <vertAlign val="superscript"/>
      <sz val="11"/>
      <color theme="1"/>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79998168889431442"/>
        <bgColor indexed="65"/>
      </patternFill>
    </fill>
    <fill>
      <patternFill patternType="solid">
        <fgColor theme="8" tint="0.79998168889431442"/>
        <bgColor indexed="64"/>
      </patternFill>
    </fill>
  </fills>
  <borders count="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Border="0" applyAlignment="0" applyProtection="0"/>
  </cellStyleXfs>
  <cellXfs count="57">
    <xf numFmtId="0" fontId="0" fillId="0" borderId="0" xfId="0"/>
    <xf numFmtId="0" fontId="1" fillId="0" borderId="0" xfId="0" applyFont="1" applyAlignment="1">
      <alignment wrapText="1"/>
    </xf>
    <xf numFmtId="0" fontId="1" fillId="0" borderId="0" xfId="0" applyFont="1"/>
    <xf numFmtId="0" fontId="0" fillId="0" borderId="1" xfId="0" applyBorder="1"/>
    <xf numFmtId="0" fontId="0" fillId="0" borderId="2" xfId="0" applyBorder="1"/>
    <xf numFmtId="0" fontId="0" fillId="0" borderId="0" xfId="0" applyAlignment="1">
      <alignment horizontal="center" vertical="center"/>
    </xf>
    <xf numFmtId="0" fontId="1" fillId="2" borderId="5" xfId="0" applyFont="1" applyFill="1" applyBorder="1" applyAlignment="1">
      <alignment wrapText="1"/>
    </xf>
    <xf numFmtId="0" fontId="2" fillId="2" borderId="5" xfId="0" applyFont="1" applyFill="1" applyBorder="1" applyAlignment="1">
      <alignment wrapText="1"/>
    </xf>
    <xf numFmtId="0" fontId="1" fillId="2" borderId="5" xfId="0" applyFont="1" applyFill="1" applyBorder="1"/>
    <xf numFmtId="0" fontId="1" fillId="2" borderId="5" xfId="0" applyFont="1" applyFill="1" applyBorder="1" applyAlignment="1">
      <alignment horizontal="center" vertical="center"/>
    </xf>
    <xf numFmtId="0" fontId="1" fillId="2" borderId="5" xfId="0" applyFont="1" applyFill="1" applyBorder="1" applyAlignment="1">
      <alignment horizontal="center" wrapText="1"/>
    </xf>
    <xf numFmtId="0" fontId="3" fillId="3" borderId="5" xfId="1" applyBorder="1" applyAlignment="1">
      <alignment horizontal="left" vertical="center" wrapText="1"/>
    </xf>
    <xf numFmtId="0" fontId="3" fillId="3" borderId="5" xfId="1" applyBorder="1" applyAlignment="1">
      <alignment horizontal="center" vertical="center" wrapText="1"/>
    </xf>
    <xf numFmtId="0" fontId="3" fillId="3" borderId="5" xfId="1" applyBorder="1" applyAlignment="1">
      <alignment vertical="center"/>
    </xf>
    <xf numFmtId="164" fontId="3" fillId="3" borderId="5" xfId="1" applyNumberFormat="1" applyBorder="1" applyAlignment="1">
      <alignment vertical="center"/>
    </xf>
    <xf numFmtId="0" fontId="3" fillId="3" borderId="6" xfId="1" applyBorder="1" applyAlignment="1">
      <alignment vertical="center"/>
    </xf>
    <xf numFmtId="0" fontId="3" fillId="0" borderId="0" xfId="1" applyFill="1" applyBorder="1" applyAlignment="1">
      <alignment vertical="center"/>
    </xf>
    <xf numFmtId="0" fontId="3" fillId="3" borderId="0" xfId="1" applyBorder="1" applyAlignment="1">
      <alignment vertical="center"/>
    </xf>
    <xf numFmtId="0" fontId="3" fillId="0" borderId="5" xfId="1" applyFill="1" applyBorder="1" applyAlignment="1">
      <alignment horizontal="right" vertical="center"/>
    </xf>
    <xf numFmtId="0" fontId="3" fillId="0" borderId="5" xfId="1" applyFill="1" applyBorder="1" applyAlignment="1">
      <alignment horizontal="left" vertical="center" wrapText="1"/>
    </xf>
    <xf numFmtId="0" fontId="4" fillId="0" borderId="5" xfId="1" applyFont="1" applyFill="1" applyBorder="1" applyAlignment="1">
      <alignment horizontal="center" vertical="center"/>
    </xf>
    <xf numFmtId="0" fontId="3" fillId="0" borderId="5" xfId="1" applyFill="1" applyBorder="1" applyAlignment="1">
      <alignment horizontal="center" vertical="center" wrapText="1"/>
    </xf>
    <xf numFmtId="0" fontId="3" fillId="0" borderId="5" xfId="1" applyFill="1" applyBorder="1" applyAlignment="1">
      <alignment vertical="center"/>
    </xf>
    <xf numFmtId="1" fontId="3" fillId="0" borderId="5" xfId="1" applyNumberFormat="1" applyFill="1" applyBorder="1" applyAlignment="1">
      <alignment vertical="center"/>
    </xf>
    <xf numFmtId="0" fontId="3" fillId="4" borderId="5" xfId="1" applyFill="1" applyBorder="1" applyAlignment="1">
      <alignment vertical="center"/>
    </xf>
    <xf numFmtId="0" fontId="3" fillId="0" borderId="3" xfId="1" applyFill="1" applyBorder="1" applyAlignment="1">
      <alignment vertical="center" wrapText="1"/>
    </xf>
    <xf numFmtId="0" fontId="3" fillId="0" borderId="2" xfId="1" applyFill="1" applyBorder="1" applyAlignment="1">
      <alignment vertical="center" wrapText="1"/>
    </xf>
    <xf numFmtId="0" fontId="3" fillId="0" borderId="4" xfId="1" applyFill="1" applyBorder="1" applyAlignment="1">
      <alignment vertical="center" wrapText="1"/>
    </xf>
    <xf numFmtId="0" fontId="3" fillId="0" borderId="5" xfId="1" applyFill="1" applyBorder="1" applyAlignment="1">
      <alignment horizontal="center" vertical="center"/>
    </xf>
    <xf numFmtId="0" fontId="3" fillId="0" borderId="5" xfId="1" applyFill="1" applyBorder="1" applyAlignment="1">
      <alignment vertical="center" wrapText="1"/>
    </xf>
    <xf numFmtId="164" fontId="3" fillId="3" borderId="5" xfId="1" applyNumberFormat="1" applyBorder="1" applyAlignment="1">
      <alignment horizontal="center" vertical="center"/>
    </xf>
    <xf numFmtId="0" fontId="5" fillId="0" borderId="0" xfId="0" applyFont="1"/>
    <xf numFmtId="0" fontId="6" fillId="0" borderId="0" xfId="0" applyFont="1"/>
    <xf numFmtId="0" fontId="3" fillId="3" borderId="5" xfId="1" applyBorder="1" applyAlignment="1">
      <alignment horizontal="right" vertical="center"/>
    </xf>
    <xf numFmtId="0" fontId="3" fillId="0" borderId="2" xfId="1" quotePrefix="1" applyFill="1" applyBorder="1" applyAlignment="1">
      <alignment vertical="center"/>
    </xf>
    <xf numFmtId="0" fontId="0" fillId="0" borderId="0" xfId="0" quotePrefix="1"/>
    <xf numFmtId="49" fontId="0" fillId="3" borderId="5" xfId="1" applyNumberFormat="1" applyFont="1" applyBorder="1" applyAlignment="1">
      <alignment horizontal="right" vertical="center"/>
    </xf>
    <xf numFmtId="0" fontId="3" fillId="0" borderId="3" xfId="1" applyFill="1" applyBorder="1" applyAlignment="1">
      <alignment vertical="center"/>
    </xf>
    <xf numFmtId="0" fontId="3" fillId="0" borderId="4" xfId="1" applyFill="1" applyBorder="1" applyAlignment="1">
      <alignment vertical="center"/>
    </xf>
    <xf numFmtId="0" fontId="3" fillId="0" borderId="2" xfId="1" applyFill="1" applyBorder="1" applyAlignment="1">
      <alignment vertical="center"/>
    </xf>
    <xf numFmtId="0" fontId="3" fillId="0" borderId="3" xfId="1" applyFill="1" applyBorder="1" applyAlignment="1">
      <alignment horizontal="right" vertical="center"/>
    </xf>
    <xf numFmtId="0" fontId="3" fillId="0" borderId="4" xfId="1" applyFill="1" applyBorder="1" applyAlignment="1">
      <alignment horizontal="right"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3" fillId="0" borderId="3" xfId="1" applyFill="1" applyBorder="1" applyAlignment="1">
      <alignment horizontal="left" vertical="center" wrapText="1"/>
    </xf>
    <xf numFmtId="0" fontId="3" fillId="0" borderId="4" xfId="1" applyFill="1" applyBorder="1" applyAlignment="1">
      <alignment horizontal="left" vertical="center" wrapText="1"/>
    </xf>
    <xf numFmtId="0" fontId="3" fillId="3" borderId="3" xfId="1" applyBorder="1" applyAlignment="1">
      <alignment horizontal="left" vertical="center" wrapText="1"/>
    </xf>
    <xf numFmtId="0" fontId="3" fillId="3" borderId="2" xfId="1" applyBorder="1" applyAlignment="1">
      <alignment horizontal="left" vertical="center" wrapText="1"/>
    </xf>
    <xf numFmtId="0" fontId="3" fillId="3" borderId="4" xfId="1" applyBorder="1" applyAlignment="1">
      <alignment horizontal="left" vertical="center" wrapText="1"/>
    </xf>
    <xf numFmtId="0" fontId="3" fillId="0" borderId="2" xfId="1" applyFill="1" applyBorder="1" applyAlignment="1">
      <alignment horizontal="right" vertical="center"/>
    </xf>
    <xf numFmtId="0" fontId="3" fillId="3" borderId="3" xfId="1" applyBorder="1" applyAlignment="1">
      <alignment horizontal="right" vertical="center"/>
    </xf>
    <xf numFmtId="0" fontId="3" fillId="3" borderId="2" xfId="1" applyBorder="1" applyAlignment="1">
      <alignment horizontal="right" vertical="center"/>
    </xf>
    <xf numFmtId="0" fontId="3" fillId="3" borderId="4" xfId="1" applyBorder="1" applyAlignment="1">
      <alignment horizontal="right" vertical="center"/>
    </xf>
    <xf numFmtId="0" fontId="3" fillId="3" borderId="3" xfId="1" applyBorder="1" applyAlignment="1">
      <alignment horizontal="left" vertical="center"/>
    </xf>
    <xf numFmtId="0" fontId="3" fillId="3" borderId="2" xfId="1" applyBorder="1" applyAlignment="1">
      <alignment horizontal="left" vertical="center"/>
    </xf>
    <xf numFmtId="0" fontId="3" fillId="3" borderId="4" xfId="1" applyBorder="1" applyAlignment="1">
      <alignment horizontal="left" vertical="center"/>
    </xf>
  </cellXfs>
  <cellStyles count="2">
    <cellStyle name="20% - Accent5" xfId="1" builtinId="4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B0E20-D612-4192-B956-0FAF79DF5137}">
  <sheetPr>
    <pageSetUpPr fitToPage="1"/>
  </sheetPr>
  <dimension ref="A1:EW31"/>
  <sheetViews>
    <sheetView tabSelected="1" zoomScaleNormal="100" workbookViewId="0">
      <pane xSplit="8" ySplit="2" topLeftCell="L24" activePane="bottomRight" state="frozen"/>
      <selection pane="topRight" activeCell="I1" sqref="I1"/>
      <selection pane="bottomLeft" activeCell="A3" sqref="A3"/>
      <selection pane="bottomRight" activeCell="N24" sqref="N24"/>
    </sheetView>
  </sheetViews>
  <sheetFormatPr defaultRowHeight="15" x14ac:dyDescent="0.25"/>
  <cols>
    <col min="1" max="1" width="32.28515625" customWidth="1"/>
    <col min="2" max="2" width="38.5703125" customWidth="1"/>
    <col min="3" max="3" width="9.42578125" style="3" customWidth="1"/>
    <col min="4" max="4" width="9.42578125" customWidth="1"/>
    <col min="5" max="5" width="28.140625" style="3" customWidth="1"/>
    <col min="6" max="6" width="18.140625" style="4" customWidth="1"/>
    <col min="7" max="7" width="11.85546875" customWidth="1"/>
    <col min="8" max="8" width="18.5703125" customWidth="1"/>
    <col min="9" max="9" width="17.7109375" customWidth="1"/>
    <col min="10" max="10" width="18" customWidth="1"/>
    <col min="11" max="13" width="14.5703125" customWidth="1"/>
    <col min="14" max="14" width="21.85546875" bestFit="1" customWidth="1"/>
    <col min="15" max="15" width="17.5703125" bestFit="1" customWidth="1"/>
    <col min="16" max="16" width="20.7109375" customWidth="1"/>
    <col min="17" max="17" width="16.85546875" customWidth="1"/>
    <col min="18" max="18" width="13.7109375" customWidth="1"/>
    <col min="19" max="20" width="20.7109375" customWidth="1"/>
    <col min="21" max="22" width="13.140625" customWidth="1"/>
    <col min="23" max="23" width="15.42578125" customWidth="1"/>
    <col min="24" max="24" width="19.140625" customWidth="1"/>
    <col min="25" max="25" width="19.140625" bestFit="1" customWidth="1"/>
    <col min="26" max="26" width="55" bestFit="1" customWidth="1"/>
    <col min="27" max="27" width="69.140625" style="5" customWidth="1"/>
    <col min="28" max="28" width="40.85546875" style="5" customWidth="1"/>
    <col min="29" max="29" width="11.5703125" bestFit="1" customWidth="1"/>
    <col min="30" max="30" width="37" customWidth="1"/>
  </cols>
  <sheetData>
    <row r="1" spans="1:153" s="1" customFormat="1" ht="120" x14ac:dyDescent="0.25">
      <c r="A1" s="6" t="s">
        <v>0</v>
      </c>
      <c r="B1" s="6" t="s">
        <v>1</v>
      </c>
      <c r="C1" s="6" t="s">
        <v>2</v>
      </c>
      <c r="D1" s="6" t="s">
        <v>3</v>
      </c>
      <c r="E1" s="6" t="s">
        <v>4</v>
      </c>
      <c r="F1" s="6" t="s">
        <v>5</v>
      </c>
      <c r="G1" s="6" t="s">
        <v>6</v>
      </c>
      <c r="H1" s="6" t="s">
        <v>7</v>
      </c>
      <c r="I1" s="6" t="s">
        <v>8</v>
      </c>
      <c r="J1" s="6" t="s">
        <v>9</v>
      </c>
      <c r="K1" s="7"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10" t="s">
        <v>26</v>
      </c>
      <c r="AB1" s="10" t="s">
        <v>27</v>
      </c>
      <c r="AC1" s="6" t="s">
        <v>28</v>
      </c>
      <c r="AD1" s="8" t="s">
        <v>29</v>
      </c>
    </row>
    <row r="2" spans="1:153" s="2" customFormat="1" x14ac:dyDescent="0.25">
      <c r="A2" s="8"/>
      <c r="B2" s="8"/>
      <c r="C2" s="8"/>
      <c r="D2" s="8"/>
      <c r="E2" s="8" t="s">
        <v>30</v>
      </c>
      <c r="F2" s="8" t="s">
        <v>30</v>
      </c>
      <c r="G2" s="8"/>
      <c r="H2" s="8"/>
      <c r="I2" s="8"/>
      <c r="J2" s="8" t="s">
        <v>31</v>
      </c>
      <c r="K2" s="8" t="s">
        <v>31</v>
      </c>
      <c r="L2" s="8" t="s">
        <v>31</v>
      </c>
      <c r="M2" s="8"/>
      <c r="N2" s="8" t="s">
        <v>32</v>
      </c>
      <c r="O2" s="8" t="s">
        <v>33</v>
      </c>
      <c r="P2" s="8" t="s">
        <v>33</v>
      </c>
      <c r="Q2" s="8" t="s">
        <v>33</v>
      </c>
      <c r="R2" s="8" t="s">
        <v>34</v>
      </c>
      <c r="S2" s="8" t="s">
        <v>35</v>
      </c>
      <c r="T2" s="8" t="s">
        <v>35</v>
      </c>
      <c r="U2" s="8" t="s">
        <v>35</v>
      </c>
      <c r="V2" s="8" t="s">
        <v>35</v>
      </c>
      <c r="W2" s="8" t="s">
        <v>33</v>
      </c>
      <c r="X2" s="8" t="s">
        <v>33</v>
      </c>
      <c r="Y2" s="8"/>
      <c r="Z2" s="8"/>
      <c r="AA2" s="9"/>
      <c r="AB2" s="9"/>
      <c r="AC2" s="8" t="s">
        <v>36</v>
      </c>
      <c r="AD2" s="8"/>
    </row>
    <row r="3" spans="1:153" s="13" customFormat="1" ht="105" x14ac:dyDescent="0.25">
      <c r="A3" s="11" t="s">
        <v>37</v>
      </c>
      <c r="B3" s="19" t="s">
        <v>38</v>
      </c>
      <c r="C3" s="18">
        <v>183440</v>
      </c>
      <c r="D3" s="18">
        <v>330020</v>
      </c>
      <c r="E3" s="22">
        <v>7</v>
      </c>
      <c r="F3" s="22">
        <v>0.3</v>
      </c>
      <c r="G3" s="20" t="s">
        <v>39</v>
      </c>
      <c r="H3" s="21" t="s">
        <v>40</v>
      </c>
      <c r="I3" s="12" t="s">
        <v>41</v>
      </c>
      <c r="J3" s="22"/>
      <c r="K3" s="22"/>
      <c r="L3" s="36" t="s">
        <v>111</v>
      </c>
      <c r="M3" s="13" t="s">
        <v>42</v>
      </c>
      <c r="N3" s="22">
        <v>10</v>
      </c>
      <c r="O3" s="22"/>
      <c r="P3" s="22">
        <v>0.13500000000000001</v>
      </c>
      <c r="Q3" s="13">
        <f t="shared" ref="Q3:Q28" si="0">(L3*$N3)/1000000</f>
        <v>2.4199999999999998E-3</v>
      </c>
      <c r="R3" s="23">
        <f>25/P3</f>
        <v>185.18518518518516</v>
      </c>
      <c r="S3" s="22">
        <v>25</v>
      </c>
      <c r="T3" s="22">
        <f>P3*R3</f>
        <v>25</v>
      </c>
      <c r="V3" s="22">
        <v>25</v>
      </c>
      <c r="W3" s="22"/>
      <c r="X3" s="13">
        <v>0.5</v>
      </c>
      <c r="Y3" s="30" t="s">
        <v>43</v>
      </c>
      <c r="Z3" s="13" t="s">
        <v>43</v>
      </c>
      <c r="AA3" s="21" t="s">
        <v>44</v>
      </c>
      <c r="AB3" s="21" t="s">
        <v>45</v>
      </c>
      <c r="AC3" s="29"/>
      <c r="AD3" s="22">
        <v>2023</v>
      </c>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5"/>
    </row>
    <row r="4" spans="1:153" s="13" customFormat="1" ht="30" x14ac:dyDescent="0.25">
      <c r="A4" s="47" t="s">
        <v>46</v>
      </c>
      <c r="B4" s="45" t="s">
        <v>47</v>
      </c>
      <c r="C4" s="40">
        <v>183380</v>
      </c>
      <c r="D4" s="40">
        <v>330040</v>
      </c>
      <c r="E4" s="40">
        <v>20</v>
      </c>
      <c r="F4" s="40">
        <v>0.51</v>
      </c>
      <c r="G4" s="42" t="s">
        <v>39</v>
      </c>
      <c r="H4" s="21" t="s">
        <v>48</v>
      </c>
      <c r="I4" s="12" t="s">
        <v>49</v>
      </c>
      <c r="J4" s="22"/>
      <c r="K4" s="22">
        <v>101</v>
      </c>
      <c r="L4" s="24">
        <v>150</v>
      </c>
      <c r="M4" s="13" t="s">
        <v>50</v>
      </c>
      <c r="N4" s="37">
        <v>3600</v>
      </c>
      <c r="O4" s="22"/>
      <c r="P4" s="22">
        <f>N4*K4/1000000</f>
        <v>0.36359999999999998</v>
      </c>
      <c r="Q4" s="13">
        <f t="shared" si="0"/>
        <v>0.54</v>
      </c>
      <c r="R4" s="23">
        <v>8760</v>
      </c>
      <c r="S4" s="22"/>
      <c r="T4" s="23">
        <f t="shared" ref="T4:T25" si="1">P4*R4</f>
        <v>3185.136</v>
      </c>
      <c r="U4" s="13">
        <v>1000</v>
      </c>
      <c r="V4" s="22">
        <v>3500</v>
      </c>
      <c r="W4" s="22"/>
      <c r="X4" s="13">
        <v>2</v>
      </c>
      <c r="Y4" s="30" t="s">
        <v>51</v>
      </c>
      <c r="AA4" s="21"/>
      <c r="AB4" s="21" t="s">
        <v>52</v>
      </c>
      <c r="AC4" s="29" t="s">
        <v>53</v>
      </c>
      <c r="AD4" s="22">
        <v>2022</v>
      </c>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5"/>
    </row>
    <row r="5" spans="1:153" s="13" customFormat="1" x14ac:dyDescent="0.25">
      <c r="A5" s="49"/>
      <c r="B5" s="46"/>
      <c r="C5" s="41"/>
      <c r="D5" s="41"/>
      <c r="E5" s="41"/>
      <c r="F5" s="41"/>
      <c r="G5" s="44"/>
      <c r="H5" s="21" t="s">
        <v>54</v>
      </c>
      <c r="I5" s="12"/>
      <c r="J5" s="22"/>
      <c r="K5" s="22"/>
      <c r="L5" s="24"/>
      <c r="N5" s="38"/>
      <c r="O5" s="22"/>
      <c r="P5" s="18" t="s">
        <v>55</v>
      </c>
      <c r="Q5" s="13">
        <f t="shared" si="0"/>
        <v>0</v>
      </c>
      <c r="R5" s="23">
        <v>8760</v>
      </c>
      <c r="S5" s="22"/>
      <c r="T5" s="23"/>
      <c r="V5" s="18" t="s">
        <v>55</v>
      </c>
      <c r="W5" s="22"/>
      <c r="Y5" s="30" t="s">
        <v>55</v>
      </c>
      <c r="AA5" s="21"/>
      <c r="AB5" s="21"/>
      <c r="AC5" s="29"/>
      <c r="AD5" s="22"/>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5"/>
    </row>
    <row r="6" spans="1:153" s="13" customFormat="1" ht="30" x14ac:dyDescent="0.25">
      <c r="A6" s="47" t="s">
        <v>56</v>
      </c>
      <c r="B6" s="45" t="s">
        <v>57</v>
      </c>
      <c r="C6" s="40">
        <v>183410</v>
      </c>
      <c r="D6" s="40">
        <v>330030</v>
      </c>
      <c r="E6" s="40">
        <v>20</v>
      </c>
      <c r="F6" s="40">
        <v>0.4</v>
      </c>
      <c r="G6" s="42" t="s">
        <v>39</v>
      </c>
      <c r="H6" s="21" t="s">
        <v>48</v>
      </c>
      <c r="I6" s="12" t="s">
        <v>49</v>
      </c>
      <c r="J6" s="22"/>
      <c r="K6" s="22">
        <v>86</v>
      </c>
      <c r="L6" s="24">
        <v>150</v>
      </c>
      <c r="M6" s="13" t="s">
        <v>50</v>
      </c>
      <c r="N6" s="37">
        <v>1500</v>
      </c>
      <c r="O6" s="22"/>
      <c r="P6" s="22">
        <f>N6*K6/1000000</f>
        <v>0.129</v>
      </c>
      <c r="Q6" s="13">
        <f t="shared" si="0"/>
        <v>0.22500000000000001</v>
      </c>
      <c r="R6" s="23">
        <v>8760</v>
      </c>
      <c r="S6" s="22"/>
      <c r="T6" s="23">
        <f t="shared" si="1"/>
        <v>1130.04</v>
      </c>
      <c r="U6" s="13">
        <v>1000</v>
      </c>
      <c r="V6" s="22">
        <v>1250</v>
      </c>
      <c r="W6" s="22"/>
      <c r="X6" s="13">
        <v>2</v>
      </c>
      <c r="Y6" s="30" t="s">
        <v>51</v>
      </c>
      <c r="AA6" s="21"/>
      <c r="AB6" s="21" t="s">
        <v>52</v>
      </c>
      <c r="AC6" s="29" t="s">
        <v>53</v>
      </c>
      <c r="AD6" s="22">
        <v>2023</v>
      </c>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5"/>
    </row>
    <row r="7" spans="1:153" s="13" customFormat="1" x14ac:dyDescent="0.25">
      <c r="A7" s="49"/>
      <c r="B7" s="46"/>
      <c r="C7" s="41"/>
      <c r="D7" s="41"/>
      <c r="E7" s="41"/>
      <c r="F7" s="41"/>
      <c r="G7" s="44"/>
      <c r="H7" s="21" t="s">
        <v>54</v>
      </c>
      <c r="I7" s="12"/>
      <c r="J7" s="22"/>
      <c r="K7" s="22"/>
      <c r="L7" s="24"/>
      <c r="N7" s="38"/>
      <c r="O7" s="22"/>
      <c r="P7" s="18" t="s">
        <v>55</v>
      </c>
      <c r="Q7" s="13">
        <f t="shared" si="0"/>
        <v>0</v>
      </c>
      <c r="R7" s="23">
        <v>8760</v>
      </c>
      <c r="S7" s="22"/>
      <c r="T7" s="23"/>
      <c r="V7" s="18" t="s">
        <v>55</v>
      </c>
      <c r="W7" s="22"/>
      <c r="Y7" s="30" t="s">
        <v>55</v>
      </c>
      <c r="AA7" s="21"/>
      <c r="AB7" s="21"/>
      <c r="AC7" s="29"/>
      <c r="AD7" s="22"/>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5"/>
    </row>
    <row r="8" spans="1:153" s="13" customFormat="1" ht="30" x14ac:dyDescent="0.25">
      <c r="A8" s="47" t="s">
        <v>58</v>
      </c>
      <c r="B8" s="45" t="s">
        <v>59</v>
      </c>
      <c r="C8" s="40">
        <v>183380</v>
      </c>
      <c r="D8" s="40">
        <v>330030</v>
      </c>
      <c r="E8" s="40">
        <v>25</v>
      </c>
      <c r="F8" s="40">
        <v>0.46</v>
      </c>
      <c r="G8" s="42" t="s">
        <v>39</v>
      </c>
      <c r="H8" s="21" t="s">
        <v>48</v>
      </c>
      <c r="I8" s="12" t="s">
        <v>49</v>
      </c>
      <c r="J8" s="22"/>
      <c r="K8" s="22">
        <v>93</v>
      </c>
      <c r="L8" s="24">
        <v>150</v>
      </c>
      <c r="M8" s="13" t="s">
        <v>50</v>
      </c>
      <c r="N8" s="37">
        <v>3600</v>
      </c>
      <c r="O8" s="22"/>
      <c r="P8" s="22">
        <f>N8*K8/1000000</f>
        <v>0.33479999999999999</v>
      </c>
      <c r="Q8" s="13">
        <f t="shared" si="0"/>
        <v>0.54</v>
      </c>
      <c r="R8" s="23">
        <v>8760</v>
      </c>
      <c r="S8" s="22"/>
      <c r="T8" s="23">
        <f t="shared" si="1"/>
        <v>2932.848</v>
      </c>
      <c r="U8" s="13">
        <v>1000</v>
      </c>
      <c r="V8" s="22">
        <v>3500</v>
      </c>
      <c r="W8" s="22"/>
      <c r="X8" s="13">
        <v>2</v>
      </c>
      <c r="Y8" s="30" t="s">
        <v>51</v>
      </c>
      <c r="AA8" s="21"/>
      <c r="AB8" s="21" t="s">
        <v>52</v>
      </c>
      <c r="AC8" s="29" t="s">
        <v>53</v>
      </c>
      <c r="AD8" s="22">
        <v>2023</v>
      </c>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5"/>
    </row>
    <row r="9" spans="1:153" s="13" customFormat="1" x14ac:dyDescent="0.25">
      <c r="A9" s="49"/>
      <c r="B9" s="46"/>
      <c r="C9" s="41"/>
      <c r="D9" s="41"/>
      <c r="E9" s="41"/>
      <c r="F9" s="41"/>
      <c r="G9" s="44"/>
      <c r="H9" s="21" t="s">
        <v>54</v>
      </c>
      <c r="I9" s="12"/>
      <c r="J9" s="22"/>
      <c r="K9" s="22"/>
      <c r="L9" s="24"/>
      <c r="N9" s="38"/>
      <c r="O9" s="22"/>
      <c r="P9" s="18" t="s">
        <v>55</v>
      </c>
      <c r="Q9" s="13">
        <f t="shared" si="0"/>
        <v>0</v>
      </c>
      <c r="R9" s="23">
        <v>8760</v>
      </c>
      <c r="S9" s="22"/>
      <c r="T9" s="23"/>
      <c r="V9" s="18" t="s">
        <v>55</v>
      </c>
      <c r="W9" s="22"/>
      <c r="Y9" s="30" t="s">
        <v>55</v>
      </c>
      <c r="AA9" s="21"/>
      <c r="AB9" s="21"/>
      <c r="AC9" s="29"/>
      <c r="AD9" s="22"/>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5"/>
    </row>
    <row r="10" spans="1:153" s="13" customFormat="1" ht="30" x14ac:dyDescent="0.25">
      <c r="A10" s="47" t="s">
        <v>60</v>
      </c>
      <c r="B10" s="45" t="s">
        <v>61</v>
      </c>
      <c r="C10" s="40">
        <v>183410</v>
      </c>
      <c r="D10" s="40">
        <v>330015</v>
      </c>
      <c r="E10" s="40">
        <v>20</v>
      </c>
      <c r="F10" s="40">
        <v>0.41799999999999998</v>
      </c>
      <c r="G10" s="42" t="s">
        <v>39</v>
      </c>
      <c r="H10" s="21" t="s">
        <v>48</v>
      </c>
      <c r="I10" s="12" t="s">
        <v>49</v>
      </c>
      <c r="J10" s="22"/>
      <c r="K10" s="22">
        <v>95</v>
      </c>
      <c r="L10" s="24">
        <v>150</v>
      </c>
      <c r="M10" s="13" t="s">
        <v>50</v>
      </c>
      <c r="N10" s="37">
        <v>3600</v>
      </c>
      <c r="O10" s="22"/>
      <c r="P10" s="22">
        <f>N10*K10/1000000</f>
        <v>0.34200000000000003</v>
      </c>
      <c r="Q10" s="13">
        <f>(L10*$N10)/1000000</f>
        <v>0.54</v>
      </c>
      <c r="R10" s="23">
        <v>8760</v>
      </c>
      <c r="S10" s="22"/>
      <c r="T10" s="23">
        <f t="shared" si="1"/>
        <v>2995.92</v>
      </c>
      <c r="U10" s="13">
        <v>1000</v>
      </c>
      <c r="V10" s="22">
        <v>3500</v>
      </c>
      <c r="W10" s="22"/>
      <c r="X10" s="13">
        <v>2</v>
      </c>
      <c r="Y10" s="30" t="s">
        <v>51</v>
      </c>
      <c r="AA10" s="21"/>
      <c r="AB10" s="21" t="s">
        <v>52</v>
      </c>
      <c r="AC10" s="29" t="s">
        <v>53</v>
      </c>
      <c r="AD10" s="22">
        <v>2023</v>
      </c>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5"/>
    </row>
    <row r="11" spans="1:153" s="13" customFormat="1" x14ac:dyDescent="0.25">
      <c r="A11" s="49"/>
      <c r="B11" s="46"/>
      <c r="C11" s="41"/>
      <c r="D11" s="41"/>
      <c r="E11" s="41"/>
      <c r="F11" s="41"/>
      <c r="G11" s="44"/>
      <c r="H11" s="21" t="s">
        <v>54</v>
      </c>
      <c r="I11" s="12"/>
      <c r="J11" s="22"/>
      <c r="K11" s="22"/>
      <c r="N11" s="38"/>
      <c r="O11" s="22"/>
      <c r="P11" s="18" t="s">
        <v>55</v>
      </c>
      <c r="Q11" s="13">
        <f t="shared" si="0"/>
        <v>0</v>
      </c>
      <c r="R11" s="23">
        <v>8760</v>
      </c>
      <c r="S11" s="22"/>
      <c r="T11" s="23"/>
      <c r="V11" s="18" t="s">
        <v>55</v>
      </c>
      <c r="W11" s="22"/>
      <c r="Y11" s="30" t="s">
        <v>55</v>
      </c>
      <c r="AA11" s="21"/>
      <c r="AB11" s="21"/>
      <c r="AC11" s="29"/>
      <c r="AD11" s="22"/>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5"/>
    </row>
    <row r="12" spans="1:153" s="13" customFormat="1" ht="17.25" x14ac:dyDescent="0.2">
      <c r="A12" s="11" t="s">
        <v>62</v>
      </c>
      <c r="B12" s="19" t="s">
        <v>63</v>
      </c>
      <c r="C12" s="18">
        <v>183470</v>
      </c>
      <c r="D12" s="18">
        <v>330110</v>
      </c>
      <c r="E12" s="22">
        <v>23</v>
      </c>
      <c r="F12" s="22">
        <v>0.08</v>
      </c>
      <c r="G12" s="20" t="s">
        <v>39</v>
      </c>
      <c r="H12" s="21" t="s">
        <v>40</v>
      </c>
      <c r="I12" s="12" t="s">
        <v>41</v>
      </c>
      <c r="J12" s="23">
        <f t="shared" ref="J12:J25" si="2">O12/N12*1000000</f>
        <v>7600000.0000000009</v>
      </c>
      <c r="K12" s="23">
        <f>P12/N12*1000000</f>
        <v>166666.66666666666</v>
      </c>
      <c r="L12" s="36" t="s">
        <v>110</v>
      </c>
      <c r="M12" s="13" t="s">
        <v>42</v>
      </c>
      <c r="N12" s="22">
        <v>3</v>
      </c>
      <c r="O12" s="22">
        <f>22.8</f>
        <v>22.8</v>
      </c>
      <c r="P12" s="22">
        <v>0.5</v>
      </c>
      <c r="Q12" s="36" t="s">
        <v>114</v>
      </c>
      <c r="R12" s="23">
        <v>8760</v>
      </c>
      <c r="S12" s="22">
        <f>O12*R12</f>
        <v>199728</v>
      </c>
      <c r="T12" s="22">
        <f>P12*R12</f>
        <v>4380</v>
      </c>
      <c r="V12" s="22">
        <v>4500</v>
      </c>
      <c r="W12" s="22"/>
      <c r="X12" s="13">
        <v>0.5</v>
      </c>
      <c r="Y12" s="30" t="s">
        <v>64</v>
      </c>
      <c r="Z12" s="13" t="s">
        <v>65</v>
      </c>
      <c r="AA12" s="32" t="s">
        <v>66</v>
      </c>
      <c r="AB12" s="21" t="s">
        <v>45</v>
      </c>
      <c r="AC12" s="29">
        <v>2026</v>
      </c>
      <c r="AD12" s="22">
        <v>2023</v>
      </c>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5"/>
    </row>
    <row r="13" spans="1:153" s="13" customFormat="1" ht="135" x14ac:dyDescent="0.25">
      <c r="A13" s="11" t="s">
        <v>67</v>
      </c>
      <c r="B13" s="19" t="s">
        <v>68</v>
      </c>
      <c r="C13" s="18">
        <v>183470</v>
      </c>
      <c r="D13" s="18">
        <v>330110</v>
      </c>
      <c r="E13" s="22">
        <v>23</v>
      </c>
      <c r="F13" s="22">
        <v>6.5000000000000002E-2</v>
      </c>
      <c r="G13" s="20" t="s">
        <v>39</v>
      </c>
      <c r="H13" s="21" t="s">
        <v>40</v>
      </c>
      <c r="I13" s="12" t="s">
        <v>41</v>
      </c>
      <c r="J13" s="23">
        <f t="shared" si="2"/>
        <v>566.66666666666663</v>
      </c>
      <c r="K13" s="23">
        <f>P13/N13*1000000</f>
        <v>33333.333333333336</v>
      </c>
      <c r="L13" s="36" t="s">
        <v>110</v>
      </c>
      <c r="M13" s="13" t="s">
        <v>42</v>
      </c>
      <c r="N13" s="22">
        <v>3</v>
      </c>
      <c r="O13" s="22">
        <f>1.7/1000</f>
        <v>1.6999999999999999E-3</v>
      </c>
      <c r="P13" s="22">
        <v>0.1</v>
      </c>
      <c r="Q13" s="36" t="s">
        <v>115</v>
      </c>
      <c r="R13" s="23">
        <v>8760</v>
      </c>
      <c r="S13" s="22">
        <f t="shared" ref="S13:S25" si="3">O13*R13</f>
        <v>14.891999999999999</v>
      </c>
      <c r="T13" s="22">
        <f t="shared" si="1"/>
        <v>876</v>
      </c>
      <c r="V13" s="22">
        <v>880</v>
      </c>
      <c r="W13" s="22"/>
      <c r="X13" s="13">
        <v>0.5</v>
      </c>
      <c r="Y13" s="30" t="s">
        <v>64</v>
      </c>
      <c r="Z13" s="13" t="s">
        <v>65</v>
      </c>
      <c r="AA13" s="21" t="s">
        <v>69</v>
      </c>
      <c r="AB13" s="21" t="s">
        <v>45</v>
      </c>
      <c r="AC13" s="29">
        <v>2026</v>
      </c>
      <c r="AD13" s="22">
        <v>2023</v>
      </c>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5"/>
    </row>
    <row r="14" spans="1:153" s="13" customFormat="1" ht="17.25" x14ac:dyDescent="0.2">
      <c r="A14" s="11" t="s">
        <v>70</v>
      </c>
      <c r="B14" s="19" t="s">
        <v>71</v>
      </c>
      <c r="C14" s="18">
        <v>183465</v>
      </c>
      <c r="D14" s="18">
        <v>330160</v>
      </c>
      <c r="E14" s="22">
        <v>23</v>
      </c>
      <c r="F14" s="22">
        <v>0.05</v>
      </c>
      <c r="G14" s="20" t="s">
        <v>39</v>
      </c>
      <c r="H14" s="21" t="s">
        <v>40</v>
      </c>
      <c r="I14" s="12" t="s">
        <v>41</v>
      </c>
      <c r="J14" s="23">
        <f t="shared" si="2"/>
        <v>11400000</v>
      </c>
      <c r="K14" s="23">
        <f t="shared" ref="K14:K25" si="4">P14/N14*1000000</f>
        <v>250000</v>
      </c>
      <c r="L14" s="36" t="s">
        <v>110</v>
      </c>
      <c r="M14" s="13" t="s">
        <v>42</v>
      </c>
      <c r="N14" s="22">
        <v>2</v>
      </c>
      <c r="O14" s="22">
        <f>22.8</f>
        <v>22.8</v>
      </c>
      <c r="P14" s="22">
        <v>0.5</v>
      </c>
      <c r="Q14" s="36" t="s">
        <v>114</v>
      </c>
      <c r="R14" s="23">
        <v>8760</v>
      </c>
      <c r="S14" s="22">
        <f t="shared" si="3"/>
        <v>199728</v>
      </c>
      <c r="T14" s="22">
        <f t="shared" si="1"/>
        <v>4380</v>
      </c>
      <c r="V14" s="22">
        <v>4500</v>
      </c>
      <c r="W14" s="22"/>
      <c r="X14" s="13">
        <v>0.5</v>
      </c>
      <c r="Y14" s="30" t="s">
        <v>64</v>
      </c>
      <c r="Z14" s="13" t="s">
        <v>65</v>
      </c>
      <c r="AA14" s="31" t="s">
        <v>72</v>
      </c>
      <c r="AB14" s="21" t="s">
        <v>45</v>
      </c>
      <c r="AC14" s="29">
        <v>2026</v>
      </c>
      <c r="AD14" s="22">
        <v>2023</v>
      </c>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5"/>
    </row>
    <row r="15" spans="1:153" s="13" customFormat="1" ht="150" x14ac:dyDescent="0.25">
      <c r="A15" s="11" t="s">
        <v>73</v>
      </c>
      <c r="B15" s="19" t="s">
        <v>74</v>
      </c>
      <c r="C15" s="18">
        <v>183465</v>
      </c>
      <c r="D15" s="18">
        <v>330160</v>
      </c>
      <c r="E15" s="22">
        <v>23</v>
      </c>
      <c r="F15" s="22">
        <v>0.08</v>
      </c>
      <c r="G15" s="20" t="s">
        <v>39</v>
      </c>
      <c r="H15" s="21" t="s">
        <v>40</v>
      </c>
      <c r="I15" s="12" t="s">
        <v>41</v>
      </c>
      <c r="J15" s="23">
        <f t="shared" si="2"/>
        <v>269400</v>
      </c>
      <c r="K15" s="23">
        <f>P15/N15*1000000</f>
        <v>20000</v>
      </c>
      <c r="L15" s="36" t="s">
        <v>110</v>
      </c>
      <c r="M15" s="13" t="s">
        <v>42</v>
      </c>
      <c r="N15" s="22">
        <v>5</v>
      </c>
      <c r="O15" s="22">
        <f>1.347</f>
        <v>1.347</v>
      </c>
      <c r="P15" s="22">
        <v>0.1</v>
      </c>
      <c r="Q15" s="36" t="s">
        <v>113</v>
      </c>
      <c r="R15" s="23">
        <v>8760</v>
      </c>
      <c r="S15" s="22">
        <f t="shared" si="3"/>
        <v>11799.72</v>
      </c>
      <c r="T15" s="22">
        <f t="shared" si="1"/>
        <v>876</v>
      </c>
      <c r="V15" s="22">
        <v>880</v>
      </c>
      <c r="W15" s="22"/>
      <c r="X15" s="13">
        <v>0.5</v>
      </c>
      <c r="Y15" s="30" t="s">
        <v>64</v>
      </c>
      <c r="Z15" s="13" t="s">
        <v>65</v>
      </c>
      <c r="AA15" s="21" t="s">
        <v>75</v>
      </c>
      <c r="AB15" s="21" t="s">
        <v>45</v>
      </c>
      <c r="AC15" s="29">
        <v>2026</v>
      </c>
      <c r="AD15" s="22">
        <v>2023</v>
      </c>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5"/>
    </row>
    <row r="16" spans="1:153" s="13" customFormat="1" ht="240" x14ac:dyDescent="0.25">
      <c r="A16" s="47" t="s">
        <v>76</v>
      </c>
      <c r="B16" s="45" t="s">
        <v>77</v>
      </c>
      <c r="C16" s="40">
        <v>183475</v>
      </c>
      <c r="D16" s="40">
        <v>330120</v>
      </c>
      <c r="E16" s="40">
        <v>15</v>
      </c>
      <c r="F16" s="40">
        <v>0.82599999999999996</v>
      </c>
      <c r="G16" s="42" t="s">
        <v>39</v>
      </c>
      <c r="H16" s="21" t="s">
        <v>40</v>
      </c>
      <c r="I16" s="12" t="s">
        <v>41</v>
      </c>
      <c r="J16" s="23">
        <f t="shared" si="2"/>
        <v>3.4</v>
      </c>
      <c r="K16" s="23">
        <f t="shared" si="4"/>
        <v>40</v>
      </c>
      <c r="L16" s="36" t="s">
        <v>110</v>
      </c>
      <c r="M16" s="13" t="s">
        <v>42</v>
      </c>
      <c r="N16" s="37">
        <v>10000</v>
      </c>
      <c r="O16" s="22">
        <f>0.034</f>
        <v>3.4000000000000002E-2</v>
      </c>
      <c r="P16" s="22">
        <v>0.4</v>
      </c>
      <c r="Q16" s="36" t="s">
        <v>112</v>
      </c>
      <c r="R16" s="23">
        <v>8760</v>
      </c>
      <c r="S16" s="22">
        <f t="shared" si="3"/>
        <v>297.84000000000003</v>
      </c>
      <c r="T16" s="22">
        <f t="shared" si="1"/>
        <v>3504</v>
      </c>
      <c r="V16" s="22">
        <v>3500</v>
      </c>
      <c r="W16" s="22"/>
      <c r="X16" s="13">
        <v>0.5</v>
      </c>
      <c r="Y16" s="30" t="s">
        <v>64</v>
      </c>
      <c r="Z16" s="13" t="s">
        <v>65</v>
      </c>
      <c r="AA16" s="21" t="s">
        <v>78</v>
      </c>
      <c r="AB16" s="21" t="s">
        <v>45</v>
      </c>
      <c r="AC16" s="29">
        <v>2026</v>
      </c>
      <c r="AD16" s="22">
        <v>2023</v>
      </c>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5"/>
    </row>
    <row r="17" spans="1:153" s="13" customFormat="1" ht="30" x14ac:dyDescent="0.25">
      <c r="A17" s="49"/>
      <c r="B17" s="46"/>
      <c r="C17" s="41"/>
      <c r="D17" s="41"/>
      <c r="E17" s="41"/>
      <c r="F17" s="41"/>
      <c r="G17" s="44"/>
      <c r="H17" s="21" t="s">
        <v>79</v>
      </c>
      <c r="I17" s="12" t="s">
        <v>80</v>
      </c>
      <c r="J17" s="23">
        <f>O17/N16*1000000</f>
        <v>90</v>
      </c>
      <c r="K17" s="23">
        <f>P17/N16*1000000</f>
        <v>2.5</v>
      </c>
      <c r="L17" s="13">
        <v>5</v>
      </c>
      <c r="M17" s="13" t="s">
        <v>50</v>
      </c>
      <c r="N17" s="38"/>
      <c r="O17" s="22">
        <f>0.9</f>
        <v>0.9</v>
      </c>
      <c r="P17" s="22">
        <v>2.5000000000000001E-2</v>
      </c>
      <c r="Q17" s="33">
        <f t="shared" si="0"/>
        <v>0</v>
      </c>
      <c r="R17" s="23">
        <v>8760</v>
      </c>
      <c r="S17" s="22">
        <f t="shared" si="3"/>
        <v>7884</v>
      </c>
      <c r="T17" s="22">
        <f t="shared" si="1"/>
        <v>219</v>
      </c>
      <c r="U17" s="13">
        <v>100</v>
      </c>
      <c r="V17" s="22">
        <v>220</v>
      </c>
      <c r="W17" s="22">
        <f t="shared" ref="W17:W28" si="5">O17</f>
        <v>0.9</v>
      </c>
      <c r="X17" s="13">
        <v>0.2</v>
      </c>
      <c r="Y17" s="30" t="s">
        <v>81</v>
      </c>
      <c r="Z17" s="13" t="s">
        <v>82</v>
      </c>
      <c r="AA17" s="21"/>
      <c r="AB17" s="21" t="s">
        <v>83</v>
      </c>
      <c r="AC17" s="29"/>
      <c r="AD17" s="22">
        <v>2023</v>
      </c>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5"/>
    </row>
    <row r="18" spans="1:153" s="13" customFormat="1" ht="240" x14ac:dyDescent="0.25">
      <c r="A18" s="47" t="s">
        <v>84</v>
      </c>
      <c r="B18" s="45" t="s">
        <v>85</v>
      </c>
      <c r="C18" s="40">
        <v>183475</v>
      </c>
      <c r="D18" s="40">
        <v>330120</v>
      </c>
      <c r="E18" s="40">
        <v>8</v>
      </c>
      <c r="F18" s="40">
        <v>0.82599999999999996</v>
      </c>
      <c r="G18" s="42" t="s">
        <v>39</v>
      </c>
      <c r="H18" s="21" t="s">
        <v>40</v>
      </c>
      <c r="I18" s="12" t="s">
        <v>41</v>
      </c>
      <c r="J18" s="23">
        <f t="shared" si="2"/>
        <v>33.900000000000006</v>
      </c>
      <c r="K18" s="23">
        <f t="shared" si="4"/>
        <v>40</v>
      </c>
      <c r="L18" s="36" t="s">
        <v>110</v>
      </c>
      <c r="M18" s="13" t="s">
        <v>42</v>
      </c>
      <c r="N18" s="37">
        <v>10000</v>
      </c>
      <c r="O18" s="22">
        <f>0.339</f>
        <v>0.33900000000000002</v>
      </c>
      <c r="P18" s="22">
        <v>0.4</v>
      </c>
      <c r="Q18" s="36" t="s">
        <v>112</v>
      </c>
      <c r="R18" s="23">
        <v>8760</v>
      </c>
      <c r="S18" s="22">
        <f t="shared" si="3"/>
        <v>2969.6400000000003</v>
      </c>
      <c r="T18" s="22">
        <f t="shared" si="1"/>
        <v>3504</v>
      </c>
      <c r="V18" s="22">
        <v>3500</v>
      </c>
      <c r="W18" s="22"/>
      <c r="X18" s="13">
        <v>0.5</v>
      </c>
      <c r="Y18" s="30" t="s">
        <v>64</v>
      </c>
      <c r="Z18" s="13" t="s">
        <v>65</v>
      </c>
      <c r="AA18" s="21" t="s">
        <v>86</v>
      </c>
      <c r="AB18" s="21" t="s">
        <v>45</v>
      </c>
      <c r="AC18" s="29">
        <v>2026</v>
      </c>
      <c r="AD18" s="22">
        <v>2023</v>
      </c>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5"/>
    </row>
    <row r="19" spans="1:153" s="13" customFormat="1" ht="30" x14ac:dyDescent="0.25">
      <c r="A19" s="49"/>
      <c r="B19" s="46"/>
      <c r="C19" s="41"/>
      <c r="D19" s="41"/>
      <c r="E19" s="41"/>
      <c r="F19" s="41"/>
      <c r="G19" s="44"/>
      <c r="H19" s="21" t="s">
        <v>79</v>
      </c>
      <c r="I19" s="12" t="s">
        <v>80</v>
      </c>
      <c r="J19" s="23">
        <f>O19/N18*1000000</f>
        <v>80</v>
      </c>
      <c r="K19" s="23">
        <f>P19/N18*1000000</f>
        <v>2.5</v>
      </c>
      <c r="L19" s="13">
        <v>5</v>
      </c>
      <c r="M19" s="13" t="s">
        <v>50</v>
      </c>
      <c r="N19" s="38"/>
      <c r="O19" s="22">
        <f>0.8</f>
        <v>0.8</v>
      </c>
      <c r="P19" s="22">
        <v>2.5000000000000001E-2</v>
      </c>
      <c r="Q19" s="13">
        <f t="shared" si="0"/>
        <v>0</v>
      </c>
      <c r="R19" s="23">
        <v>8760</v>
      </c>
      <c r="S19" s="22">
        <f t="shared" si="3"/>
        <v>7008</v>
      </c>
      <c r="T19" s="22">
        <f t="shared" si="1"/>
        <v>219</v>
      </c>
      <c r="U19" s="13">
        <v>100</v>
      </c>
      <c r="V19" s="22">
        <v>220</v>
      </c>
      <c r="W19" s="22">
        <f t="shared" si="5"/>
        <v>0.8</v>
      </c>
      <c r="X19" s="13">
        <v>0.2</v>
      </c>
      <c r="Y19" s="30" t="s">
        <v>87</v>
      </c>
      <c r="Z19" s="13" t="s">
        <v>82</v>
      </c>
      <c r="AA19" s="21"/>
      <c r="AB19" s="21" t="s">
        <v>83</v>
      </c>
      <c r="AC19" s="29"/>
      <c r="AD19" s="22">
        <v>2023</v>
      </c>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5"/>
    </row>
    <row r="20" spans="1:153" s="13" customFormat="1" ht="270" x14ac:dyDescent="0.25">
      <c r="A20" s="47" t="s">
        <v>88</v>
      </c>
      <c r="B20" s="45" t="s">
        <v>89</v>
      </c>
      <c r="C20" s="40">
        <v>183520</v>
      </c>
      <c r="D20" s="40">
        <v>330170</v>
      </c>
      <c r="E20" s="40">
        <v>40</v>
      </c>
      <c r="F20" s="40">
        <v>0.2</v>
      </c>
      <c r="G20" s="42" t="s">
        <v>39</v>
      </c>
      <c r="H20" s="21" t="s">
        <v>40</v>
      </c>
      <c r="I20" s="12" t="s">
        <v>41</v>
      </c>
      <c r="J20" s="23">
        <f t="shared" si="2"/>
        <v>0</v>
      </c>
      <c r="K20" s="23">
        <f t="shared" si="4"/>
        <v>0</v>
      </c>
      <c r="L20" s="13">
        <v>50</v>
      </c>
      <c r="M20" s="13" t="s">
        <v>50</v>
      </c>
      <c r="N20" s="37">
        <v>1400</v>
      </c>
      <c r="O20" s="22"/>
      <c r="P20" s="22"/>
      <c r="Q20" s="13">
        <f t="shared" si="0"/>
        <v>7.0000000000000007E-2</v>
      </c>
      <c r="R20" s="23">
        <v>8760</v>
      </c>
      <c r="S20" s="22">
        <f>O20*R20</f>
        <v>0</v>
      </c>
      <c r="T20" s="22">
        <f>P20*R20</f>
        <v>0</v>
      </c>
      <c r="V20" s="22">
        <v>11000</v>
      </c>
      <c r="W20" s="22"/>
      <c r="X20" s="13">
        <v>0.5</v>
      </c>
      <c r="Y20" s="30" t="s">
        <v>64</v>
      </c>
      <c r="Z20" s="13" t="s">
        <v>65</v>
      </c>
      <c r="AA20" s="21" t="s">
        <v>90</v>
      </c>
      <c r="AB20" s="21" t="s">
        <v>45</v>
      </c>
      <c r="AC20" s="29">
        <v>2026</v>
      </c>
      <c r="AD20" s="22">
        <v>2023</v>
      </c>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5"/>
    </row>
    <row r="21" spans="1:153" s="13" customFormat="1" ht="30" x14ac:dyDescent="0.25">
      <c r="A21" s="49"/>
      <c r="B21" s="46"/>
      <c r="C21" s="41"/>
      <c r="D21" s="41"/>
      <c r="E21" s="41"/>
      <c r="F21" s="41"/>
      <c r="G21" s="44"/>
      <c r="H21" s="21" t="s">
        <v>79</v>
      </c>
      <c r="I21" s="12" t="s">
        <v>80</v>
      </c>
      <c r="J21" s="23"/>
      <c r="K21" s="23">
        <f>P21/N20*1000000</f>
        <v>10.714285714285714</v>
      </c>
      <c r="L21" s="13">
        <v>5</v>
      </c>
      <c r="M21" s="13" t="s">
        <v>50</v>
      </c>
      <c r="N21" s="38"/>
      <c r="O21" s="22" t="s">
        <v>91</v>
      </c>
      <c r="P21" s="22">
        <v>1.4999999999999999E-2</v>
      </c>
      <c r="Q21" s="13">
        <f t="shared" si="0"/>
        <v>0</v>
      </c>
      <c r="R21" s="23">
        <v>8760</v>
      </c>
      <c r="S21" s="22"/>
      <c r="T21" s="22">
        <f t="shared" si="1"/>
        <v>131.4</v>
      </c>
      <c r="U21" s="13">
        <v>100</v>
      </c>
      <c r="V21" s="22">
        <v>135</v>
      </c>
      <c r="W21" s="22"/>
      <c r="X21" s="13">
        <v>0.2</v>
      </c>
      <c r="Y21" s="30"/>
      <c r="AA21" s="21"/>
      <c r="AB21" s="21" t="s">
        <v>83</v>
      </c>
      <c r="AC21" s="29"/>
      <c r="AD21" s="22">
        <v>2023</v>
      </c>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5"/>
    </row>
    <row r="22" spans="1:153" s="13" customFormat="1" ht="270" x14ac:dyDescent="0.25">
      <c r="A22" s="47" t="s">
        <v>92</v>
      </c>
      <c r="B22" s="45" t="s">
        <v>93</v>
      </c>
      <c r="C22" s="40">
        <v>183510</v>
      </c>
      <c r="D22" s="40">
        <v>330170</v>
      </c>
      <c r="E22" s="40">
        <v>43</v>
      </c>
      <c r="F22" s="40">
        <v>0.2</v>
      </c>
      <c r="G22" s="42" t="s">
        <v>39</v>
      </c>
      <c r="H22" s="21" t="s">
        <v>40</v>
      </c>
      <c r="I22" s="12" t="s">
        <v>41</v>
      </c>
      <c r="J22" s="23">
        <f t="shared" si="2"/>
        <v>0</v>
      </c>
      <c r="K22" s="23">
        <f t="shared" si="4"/>
        <v>0</v>
      </c>
      <c r="L22" s="13">
        <v>50</v>
      </c>
      <c r="M22" s="13" t="s">
        <v>50</v>
      </c>
      <c r="N22" s="37">
        <v>1400</v>
      </c>
      <c r="O22" s="22"/>
      <c r="P22" s="22"/>
      <c r="Q22" s="13">
        <f t="shared" si="0"/>
        <v>7.0000000000000007E-2</v>
      </c>
      <c r="R22" s="23">
        <v>8760</v>
      </c>
      <c r="S22" s="22">
        <f t="shared" si="3"/>
        <v>0</v>
      </c>
      <c r="T22" s="22">
        <f>P22*R22</f>
        <v>0</v>
      </c>
      <c r="V22" s="22">
        <v>42000</v>
      </c>
      <c r="W22" s="22"/>
      <c r="X22" s="13">
        <v>0.5</v>
      </c>
      <c r="Y22" s="30" t="s">
        <v>64</v>
      </c>
      <c r="Z22" s="13" t="s">
        <v>65</v>
      </c>
      <c r="AA22" s="21" t="s">
        <v>90</v>
      </c>
      <c r="AB22" s="21" t="s">
        <v>45</v>
      </c>
      <c r="AC22" s="29">
        <v>2026</v>
      </c>
      <c r="AD22" s="22">
        <v>2023</v>
      </c>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5"/>
    </row>
    <row r="23" spans="1:153" s="13" customFormat="1" ht="30" x14ac:dyDescent="0.25">
      <c r="A23" s="49"/>
      <c r="B23" s="46"/>
      <c r="C23" s="41"/>
      <c r="D23" s="41"/>
      <c r="E23" s="41"/>
      <c r="F23" s="41"/>
      <c r="G23" s="44"/>
      <c r="H23" s="21" t="s">
        <v>79</v>
      </c>
      <c r="I23" s="12" t="s">
        <v>80</v>
      </c>
      <c r="J23" s="23"/>
      <c r="K23" s="23">
        <f>P23/N22*1000000</f>
        <v>10.714285714285714</v>
      </c>
      <c r="L23" s="13">
        <v>5</v>
      </c>
      <c r="M23" s="13" t="s">
        <v>50</v>
      </c>
      <c r="N23" s="38"/>
      <c r="O23" s="22" t="s">
        <v>91</v>
      </c>
      <c r="P23" s="22">
        <v>1.4999999999999999E-2</v>
      </c>
      <c r="Q23" s="13">
        <f t="shared" si="0"/>
        <v>0</v>
      </c>
      <c r="R23" s="23">
        <v>8760</v>
      </c>
      <c r="S23" s="22"/>
      <c r="T23" s="22">
        <f t="shared" si="1"/>
        <v>131.4</v>
      </c>
      <c r="U23" s="13">
        <v>100</v>
      </c>
      <c r="V23" s="22">
        <v>135</v>
      </c>
      <c r="W23" s="22"/>
      <c r="X23" s="13">
        <v>0.2</v>
      </c>
      <c r="Y23" s="30"/>
      <c r="AA23" s="21"/>
      <c r="AB23" s="21" t="s">
        <v>83</v>
      </c>
      <c r="AC23" s="29"/>
      <c r="AD23" s="22">
        <v>2023</v>
      </c>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5"/>
    </row>
    <row r="24" spans="1:153" s="13" customFormat="1" ht="180" x14ac:dyDescent="0.25">
      <c r="A24" s="11" t="s">
        <v>94</v>
      </c>
      <c r="B24" s="19" t="s">
        <v>95</v>
      </c>
      <c r="C24" s="18">
        <v>183300</v>
      </c>
      <c r="D24" s="18">
        <v>330155</v>
      </c>
      <c r="E24" s="22">
        <v>12</v>
      </c>
      <c r="F24" s="22">
        <v>0.17599999999999999</v>
      </c>
      <c r="G24" s="20" t="s">
        <v>39</v>
      </c>
      <c r="H24" s="21" t="s">
        <v>79</v>
      </c>
      <c r="I24" s="12" t="s">
        <v>80</v>
      </c>
      <c r="J24" s="23">
        <f t="shared" si="2"/>
        <v>90</v>
      </c>
      <c r="K24" s="23">
        <f t="shared" si="4"/>
        <v>2</v>
      </c>
      <c r="L24" s="13">
        <v>5</v>
      </c>
      <c r="M24" s="13" t="s">
        <v>42</v>
      </c>
      <c r="N24" s="22">
        <v>10000</v>
      </c>
      <c r="O24" s="22">
        <v>0.9</v>
      </c>
      <c r="P24" s="22">
        <v>0.02</v>
      </c>
      <c r="Q24" s="13">
        <f t="shared" si="0"/>
        <v>0.05</v>
      </c>
      <c r="R24" s="23">
        <v>8760</v>
      </c>
      <c r="S24" s="22">
        <f t="shared" si="3"/>
        <v>7884</v>
      </c>
      <c r="T24" s="22">
        <f t="shared" si="1"/>
        <v>175.20000000000002</v>
      </c>
      <c r="U24" s="13">
        <v>100</v>
      </c>
      <c r="V24" s="22">
        <v>220</v>
      </c>
      <c r="W24" s="22"/>
      <c r="X24" s="13">
        <v>0.2</v>
      </c>
      <c r="Y24" s="30" t="s">
        <v>64</v>
      </c>
      <c r="Z24" s="13" t="s">
        <v>65</v>
      </c>
      <c r="AA24" s="21" t="s">
        <v>96</v>
      </c>
      <c r="AB24" s="21" t="s">
        <v>83</v>
      </c>
      <c r="AC24" s="29">
        <v>2026</v>
      </c>
      <c r="AD24" s="22">
        <v>2023</v>
      </c>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5"/>
    </row>
    <row r="25" spans="1:153" s="13" customFormat="1" ht="180" x14ac:dyDescent="0.25">
      <c r="A25" s="11" t="s">
        <v>97</v>
      </c>
      <c r="B25" s="19" t="s">
        <v>98</v>
      </c>
      <c r="C25" s="18">
        <v>183300</v>
      </c>
      <c r="D25" s="18">
        <v>330160</v>
      </c>
      <c r="E25" s="22">
        <v>12</v>
      </c>
      <c r="F25" s="22">
        <v>0.71599999999999997</v>
      </c>
      <c r="G25" s="20" t="s">
        <v>39</v>
      </c>
      <c r="H25" s="21" t="s">
        <v>79</v>
      </c>
      <c r="I25" s="12" t="s">
        <v>80</v>
      </c>
      <c r="J25" s="23">
        <f t="shared" si="2"/>
        <v>379.99999999999994</v>
      </c>
      <c r="K25" s="23">
        <f t="shared" si="4"/>
        <v>2</v>
      </c>
      <c r="L25" s="13">
        <v>5</v>
      </c>
      <c r="M25" s="13" t="s">
        <v>42</v>
      </c>
      <c r="N25" s="22">
        <v>10000</v>
      </c>
      <c r="O25" s="22">
        <v>3.8</v>
      </c>
      <c r="P25" s="22">
        <v>0.02</v>
      </c>
      <c r="Q25" s="13">
        <f t="shared" si="0"/>
        <v>0.05</v>
      </c>
      <c r="R25" s="23">
        <v>8760</v>
      </c>
      <c r="S25" s="22">
        <f t="shared" si="3"/>
        <v>33288</v>
      </c>
      <c r="T25" s="22">
        <f t="shared" si="1"/>
        <v>175.20000000000002</v>
      </c>
      <c r="U25" s="13">
        <v>100</v>
      </c>
      <c r="V25" s="22">
        <v>220</v>
      </c>
      <c r="W25" s="22"/>
      <c r="X25" s="13">
        <v>0.2</v>
      </c>
      <c r="Y25" s="30" t="s">
        <v>64</v>
      </c>
      <c r="Z25" s="13" t="s">
        <v>65</v>
      </c>
      <c r="AA25" s="21" t="s">
        <v>96</v>
      </c>
      <c r="AB25" s="21" t="s">
        <v>83</v>
      </c>
      <c r="AC25" s="29">
        <v>2026</v>
      </c>
      <c r="AD25" s="22">
        <v>2023</v>
      </c>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5"/>
    </row>
    <row r="26" spans="1:153" s="13" customFormat="1" ht="30" x14ac:dyDescent="0.25">
      <c r="A26" s="47" t="s">
        <v>99</v>
      </c>
      <c r="B26" s="25" t="s">
        <v>100</v>
      </c>
      <c r="C26" s="40">
        <v>183450</v>
      </c>
      <c r="D26" s="40">
        <v>329960</v>
      </c>
      <c r="E26" s="40">
        <v>7</v>
      </c>
      <c r="F26" s="40">
        <v>1.5</v>
      </c>
      <c r="G26" s="42" t="s">
        <v>39</v>
      </c>
      <c r="H26" s="21" t="s">
        <v>101</v>
      </c>
      <c r="I26" s="12" t="s">
        <v>41</v>
      </c>
      <c r="J26" s="23">
        <f>O26/N26*1000000</f>
        <v>4833.3333333333339</v>
      </c>
      <c r="K26" s="22" t="s">
        <v>102</v>
      </c>
      <c r="L26" s="51">
        <v>50</v>
      </c>
      <c r="M26" s="54" t="s">
        <v>50</v>
      </c>
      <c r="N26" s="37">
        <v>6</v>
      </c>
      <c r="O26" s="22">
        <v>2.9000000000000001E-2</v>
      </c>
      <c r="P26" s="22" t="s">
        <v>102</v>
      </c>
      <c r="Q26" s="13">
        <f t="shared" si="0"/>
        <v>2.9999999999999997E-4</v>
      </c>
      <c r="R26" s="23">
        <v>8760</v>
      </c>
      <c r="S26" s="22">
        <f>O26*R26</f>
        <v>254.04000000000002</v>
      </c>
      <c r="T26" s="22" t="s">
        <v>102</v>
      </c>
      <c r="U26" s="13">
        <v>250</v>
      </c>
      <c r="V26" s="22">
        <v>250</v>
      </c>
      <c r="W26" s="22">
        <f t="shared" si="5"/>
        <v>2.9000000000000001E-2</v>
      </c>
      <c r="X26" s="13">
        <v>0.5</v>
      </c>
      <c r="Y26" s="14" t="s">
        <v>103</v>
      </c>
      <c r="Z26" s="13" t="s">
        <v>104</v>
      </c>
      <c r="AA26" s="28" t="s">
        <v>105</v>
      </c>
      <c r="AB26" s="21" t="s">
        <v>105</v>
      </c>
      <c r="AC26" s="29"/>
      <c r="AD26" s="22">
        <v>2020</v>
      </c>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5"/>
    </row>
    <row r="27" spans="1:153" s="17" customFormat="1" ht="30" x14ac:dyDescent="0.25">
      <c r="A27" s="48"/>
      <c r="B27" s="26" t="s">
        <v>106</v>
      </c>
      <c r="C27" s="50"/>
      <c r="D27" s="50"/>
      <c r="E27" s="50"/>
      <c r="F27" s="50"/>
      <c r="G27" s="43"/>
      <c r="H27" s="21" t="s">
        <v>40</v>
      </c>
      <c r="I27" s="12" t="s">
        <v>41</v>
      </c>
      <c r="J27" s="23">
        <f>O27/N26*1000000</f>
        <v>41666.666666666664</v>
      </c>
      <c r="K27" s="22" t="s">
        <v>102</v>
      </c>
      <c r="L27" s="52"/>
      <c r="M27" s="55"/>
      <c r="N27" s="39"/>
      <c r="O27" s="22">
        <v>0.25</v>
      </c>
      <c r="P27" s="22" t="s">
        <v>102</v>
      </c>
      <c r="Q27" s="13">
        <f t="shared" si="0"/>
        <v>0</v>
      </c>
      <c r="R27" s="23">
        <v>8760</v>
      </c>
      <c r="S27" s="22">
        <f t="shared" ref="S27:S28" si="6">O27*R27</f>
        <v>2190</v>
      </c>
      <c r="T27" s="22" t="s">
        <v>102</v>
      </c>
      <c r="U27" s="13">
        <v>250</v>
      </c>
      <c r="V27" s="22">
        <v>3000</v>
      </c>
      <c r="W27" s="22">
        <f t="shared" si="5"/>
        <v>0.25</v>
      </c>
      <c r="X27" s="13">
        <v>0.5</v>
      </c>
      <c r="Y27" s="14" t="s">
        <v>107</v>
      </c>
      <c r="Z27" s="13" t="s">
        <v>104</v>
      </c>
      <c r="AA27" s="28" t="s">
        <v>105</v>
      </c>
      <c r="AB27" s="21" t="s">
        <v>105</v>
      </c>
      <c r="AC27" s="29"/>
      <c r="AD27" s="22">
        <v>2020</v>
      </c>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row>
    <row r="28" spans="1:153" s="17" customFormat="1" ht="30" x14ac:dyDescent="0.25">
      <c r="A28" s="49"/>
      <c r="B28" s="27" t="s">
        <v>108</v>
      </c>
      <c r="C28" s="41"/>
      <c r="D28" s="41"/>
      <c r="E28" s="41"/>
      <c r="F28" s="41"/>
      <c r="G28" s="44"/>
      <c r="H28" s="21" t="s">
        <v>109</v>
      </c>
      <c r="I28" s="12" t="s">
        <v>41</v>
      </c>
      <c r="J28" s="23">
        <f>O28/N26*1000000</f>
        <v>15833.333333333334</v>
      </c>
      <c r="K28" s="22" t="s">
        <v>102</v>
      </c>
      <c r="L28" s="53"/>
      <c r="M28" s="56"/>
      <c r="N28" s="38"/>
      <c r="O28" s="22">
        <v>9.5000000000000001E-2</v>
      </c>
      <c r="P28" s="22" t="s">
        <v>102</v>
      </c>
      <c r="Q28" s="13">
        <f t="shared" si="0"/>
        <v>0</v>
      </c>
      <c r="R28" s="23">
        <v>8760</v>
      </c>
      <c r="S28" s="22">
        <f t="shared" si="6"/>
        <v>832.2</v>
      </c>
      <c r="T28" s="22" t="s">
        <v>102</v>
      </c>
      <c r="U28" s="13">
        <v>250</v>
      </c>
      <c r="V28" s="22">
        <v>1500</v>
      </c>
      <c r="W28" s="22">
        <f t="shared" si="5"/>
        <v>9.5000000000000001E-2</v>
      </c>
      <c r="X28" s="13">
        <v>0.5</v>
      </c>
      <c r="Y28" s="14" t="s">
        <v>103</v>
      </c>
      <c r="Z28" s="13" t="s">
        <v>104</v>
      </c>
      <c r="AA28" s="28" t="s">
        <v>105</v>
      </c>
      <c r="AB28" s="21" t="s">
        <v>105</v>
      </c>
      <c r="AC28" s="29"/>
      <c r="AD28" s="22">
        <v>2020</v>
      </c>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row>
    <row r="29" spans="1:153" x14ac:dyDescent="0.25">
      <c r="A29" s="34" t="s">
        <v>116</v>
      </c>
    </row>
    <row r="30" spans="1:153" x14ac:dyDescent="0.25">
      <c r="A30" s="35" t="s">
        <v>118</v>
      </c>
    </row>
    <row r="31" spans="1:153" x14ac:dyDescent="0.25">
      <c r="A31" s="35" t="s">
        <v>117</v>
      </c>
    </row>
  </sheetData>
  <autoFilter ref="A1:AD28" xr:uid="{444B0E20-D612-4192-B956-0FAF79DF5137}"/>
  <mergeCells count="73">
    <mergeCell ref="L26:L28"/>
    <mergeCell ref="M26:M28"/>
    <mergeCell ref="E26:E28"/>
    <mergeCell ref="E22:E23"/>
    <mergeCell ref="F26:F28"/>
    <mergeCell ref="C26:C28"/>
    <mergeCell ref="D26:D28"/>
    <mergeCell ref="F6:F7"/>
    <mergeCell ref="E8:E9"/>
    <mergeCell ref="F8:F9"/>
    <mergeCell ref="C22:C23"/>
    <mergeCell ref="D22:D23"/>
    <mergeCell ref="D20:D21"/>
    <mergeCell ref="C20:C21"/>
    <mergeCell ref="C8:C9"/>
    <mergeCell ref="D8:D9"/>
    <mergeCell ref="C6:C7"/>
    <mergeCell ref="A4:A5"/>
    <mergeCell ref="A6:A7"/>
    <mergeCell ref="A8:A9"/>
    <mergeCell ref="A10:A11"/>
    <mergeCell ref="F22:F23"/>
    <mergeCell ref="F20:F21"/>
    <mergeCell ref="F18:F19"/>
    <mergeCell ref="F16:F17"/>
    <mergeCell ref="E10:E11"/>
    <mergeCell ref="F10:F11"/>
    <mergeCell ref="E16:E17"/>
    <mergeCell ref="E18:E19"/>
    <mergeCell ref="E20:E21"/>
    <mergeCell ref="E4:E5"/>
    <mergeCell ref="F4:F5"/>
    <mergeCell ref="E6:E7"/>
    <mergeCell ref="A26:A28"/>
    <mergeCell ref="A22:A23"/>
    <mergeCell ref="A20:A21"/>
    <mergeCell ref="A18:A19"/>
    <mergeCell ref="B10:B11"/>
    <mergeCell ref="B16:B17"/>
    <mergeCell ref="B18:B19"/>
    <mergeCell ref="B20:B21"/>
    <mergeCell ref="B22:B23"/>
    <mergeCell ref="A16:A17"/>
    <mergeCell ref="B4:B5"/>
    <mergeCell ref="B6:B7"/>
    <mergeCell ref="B8:B9"/>
    <mergeCell ref="C18:C19"/>
    <mergeCell ref="D18:D19"/>
    <mergeCell ref="D16:D17"/>
    <mergeCell ref="C16:C17"/>
    <mergeCell ref="C10:C11"/>
    <mergeCell ref="D10:D11"/>
    <mergeCell ref="N18:N19"/>
    <mergeCell ref="N20:N21"/>
    <mergeCell ref="N22:N23"/>
    <mergeCell ref="N26:N28"/>
    <mergeCell ref="C4:C5"/>
    <mergeCell ref="D4:D5"/>
    <mergeCell ref="D6:D7"/>
    <mergeCell ref="G26:G28"/>
    <mergeCell ref="G22:G23"/>
    <mergeCell ref="G20:G21"/>
    <mergeCell ref="G18:G19"/>
    <mergeCell ref="G16:G17"/>
    <mergeCell ref="G10:G11"/>
    <mergeCell ref="G8:G9"/>
    <mergeCell ref="G6:G7"/>
    <mergeCell ref="G4:G5"/>
    <mergeCell ref="N4:N5"/>
    <mergeCell ref="N6:N7"/>
    <mergeCell ref="N8:N9"/>
    <mergeCell ref="N10:N11"/>
    <mergeCell ref="N16:N17"/>
  </mergeCells>
  <pageMargins left="0.7" right="0.7" top="0.75" bottom="0.75" header="0.3" footer="0.3"/>
  <pageSetup paperSize="8" scale="2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Emissietabel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Crezelius, Johanna</dc:creator>
  <cp:keywords/>
  <dc:description/>
  <cp:lastModifiedBy>Luten, Rebecca</cp:lastModifiedBy>
  <cp:revision/>
  <dcterms:created xsi:type="dcterms:W3CDTF">2022-01-14T09:27:48Z</dcterms:created>
  <dcterms:modified xsi:type="dcterms:W3CDTF">2024-02-28T10:52:47Z</dcterms:modified>
  <cp:category/>
  <cp:contentStatus/>
</cp:coreProperties>
</file>